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"/>
  </bookViews>
  <sheets>
    <sheet name="на 18.03.2012г " sheetId="1" r:id="rId1"/>
    <sheet name=" 2017 г." sheetId="2" r:id="rId2"/>
  </sheets>
  <definedNames>
    <definedName name="_xlnm.Print_Titles" localSheetId="1">' 2017 г.'!$4:$6</definedName>
    <definedName name="_xlnm.Print_Titles" localSheetId="0">'на 18.03.2012г '!$4:$5</definedName>
    <definedName name="_xlnm.Print_Area" localSheetId="1">' 2017 г.'!$A$1:$N$45</definedName>
    <definedName name="_xlnm.Print_Area" localSheetId="0">'на 18.03.2012г '!$A$1:$L$66</definedName>
  </definedNames>
  <calcPr fullCalcOnLoad="1"/>
</workbook>
</file>

<file path=xl/comments2.xml><?xml version="1.0" encoding="utf-8"?>
<comments xmlns="http://schemas.openxmlformats.org/spreadsheetml/2006/main">
  <authors>
    <author>Блескунов Антон Александрович</author>
  </authors>
  <commentList>
    <comment ref="D3" authorId="0">
      <text>
        <r>
          <rPr>
            <b/>
            <sz val="9"/>
            <rFont val="Tahoma"/>
            <family val="2"/>
          </rPr>
          <t xml:space="preserve">Блескунов Антон Александрович:
Заплолнить только здесь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<sst xmlns="http://schemas.openxmlformats.org/spreadsheetml/2006/main" count="128" uniqueCount="121">
  <si>
    <t>И Н Ф О Р М А Ц И Я</t>
  </si>
  <si>
    <t>%</t>
  </si>
  <si>
    <t>Итого по ОАО "Новосибирскавтодр":</t>
  </si>
  <si>
    <t>ООО  "Н А П Д С "</t>
  </si>
  <si>
    <t>ООО "Дорожник" Баган</t>
  </si>
  <si>
    <t>Карасукский   ф-л  ООО НАПДС</t>
  </si>
  <si>
    <t>Убинский ф-л ООО НАПДС</t>
  </si>
  <si>
    <t>Татарский ф-л ООО НАПДС</t>
  </si>
  <si>
    <t>ИТОГО по ООО "НАПДС":</t>
  </si>
  <si>
    <t>Прочие организации</t>
  </si>
  <si>
    <t>ООО "ДорАвтоТранс"</t>
  </si>
  <si>
    <t>ООО "РемАвтодор"</t>
  </si>
  <si>
    <t>ООО "ЗапСибАвтодор"</t>
  </si>
  <si>
    <t>ООО "ИнвестСтройПроект"</t>
  </si>
  <si>
    <t>ООО "СтроиДорСиб"</t>
  </si>
  <si>
    <t>ВСЕГО по подразделениям</t>
  </si>
  <si>
    <t>ИТОГО по прочим:</t>
  </si>
  <si>
    <t>ООО СК "Континент"</t>
  </si>
  <si>
    <t>Черепановское ДРСУ в т.ч.:</t>
  </si>
  <si>
    <t>Мошковское ДРСУ в т.ч.:</t>
  </si>
  <si>
    <t>Сузунский участок</t>
  </si>
  <si>
    <t>Черепановский участок</t>
  </si>
  <si>
    <t>Искитимский участок</t>
  </si>
  <si>
    <t>Мошковский участок</t>
  </si>
  <si>
    <t>Болотнинский участок</t>
  </si>
  <si>
    <t>Убинский участок</t>
  </si>
  <si>
    <t>Барабинское ДРСУ в т.ч.:</t>
  </si>
  <si>
    <t>Чановское ДРСУ в т.ч.:</t>
  </si>
  <si>
    <t>Каргатское ДРСУ в т.ч.:</t>
  </si>
  <si>
    <t>Барабинский участок</t>
  </si>
  <si>
    <t>Северный участок</t>
  </si>
  <si>
    <t>Чановский участок</t>
  </si>
  <si>
    <t>Венгеровский участок</t>
  </si>
  <si>
    <t>Кыштовский участок</t>
  </si>
  <si>
    <t>Татарское ДРСУ в т.ч.:</t>
  </si>
  <si>
    <t>Татарский участок</t>
  </si>
  <si>
    <t>Усть-Тарский участок</t>
  </si>
  <si>
    <t>Купинский участок</t>
  </si>
  <si>
    <t>Чистоозерный участок</t>
  </si>
  <si>
    <t>Купинское ДРСУ в т.ч:</t>
  </si>
  <si>
    <t>Доволенский участок</t>
  </si>
  <si>
    <t>Кочковский участок</t>
  </si>
  <si>
    <t>Чулымский участок</t>
  </si>
  <si>
    <t>Карасукское ДРСУ в т.ч.:</t>
  </si>
  <si>
    <t>Карасукский участок</t>
  </si>
  <si>
    <t>Баганский участок</t>
  </si>
  <si>
    <t>Ордынское ДРСУ</t>
  </si>
  <si>
    <t>Обское ДРСУ</t>
  </si>
  <si>
    <t>Обской участок</t>
  </si>
  <si>
    <t>Коченевский участок</t>
  </si>
  <si>
    <t>Колыванский участок</t>
  </si>
  <si>
    <t>ЗАО СУ "Дорожник" Купино</t>
  </si>
  <si>
    <t>Заготовлено     Д С М</t>
  </si>
  <si>
    <t>Нличие техники</t>
  </si>
  <si>
    <t>Наличие ГСМ</t>
  </si>
  <si>
    <t>ДЗ (тонн)</t>
  </si>
  <si>
    <t>АБ(тонн)</t>
  </si>
  <si>
    <t>Тогучинское ДРСУ</t>
  </si>
  <si>
    <t>на паводок  и ППР</t>
  </si>
  <si>
    <t>Ремонт и капремонт</t>
  </si>
  <si>
    <t>Миллер И.В.</t>
  </si>
  <si>
    <t>Кыштовский р-н ООО НАПДС</t>
  </si>
  <si>
    <t>Колыванский р-н ООО НАПДС</t>
  </si>
  <si>
    <t>Начальник отдела ремонта и содержания автомобильных дорог</t>
  </si>
  <si>
    <t>на 18 марта 2012г.</t>
  </si>
  <si>
    <t>Каргатский участок</t>
  </si>
  <si>
    <t>Ордынский участок</t>
  </si>
  <si>
    <t>ОАО "Маслянинское ДРСУ"</t>
  </si>
  <si>
    <t>Каргатский ООО НАПДС</t>
  </si>
  <si>
    <t>ООО "Эталон"</t>
  </si>
  <si>
    <t>ООО "ЦентрДорСтрой"</t>
  </si>
  <si>
    <t>№</t>
  </si>
  <si>
    <t>Наименование районов Новосибирской области и подрядчик</t>
  </si>
  <si>
    <t xml:space="preserve">Уборка мусора в полосе отвода автомобильных дорог </t>
  </si>
  <si>
    <t>Протяженность а/д  км</t>
  </si>
  <si>
    <t>Убрано мусора, км</t>
  </si>
  <si>
    <t>О ходе уборки муссора в полосе отвода автомобильных дорог Новосибирской области</t>
  </si>
  <si>
    <t>о количестве пересечений и примыканий обслуживаемых в зимний период в районах Новосибирской области</t>
  </si>
  <si>
    <t>Наименование районов Новосибирской области</t>
  </si>
  <si>
    <t>Данные по пересечениям и примыканиям Новосибирской области</t>
  </si>
  <si>
    <t>Баганский</t>
  </si>
  <si>
    <t>Барабинский</t>
  </si>
  <si>
    <t>Болотнинский</t>
  </si>
  <si>
    <t>Венгеровский</t>
  </si>
  <si>
    <t>Доволенский</t>
  </si>
  <si>
    <t>Здвинский</t>
  </si>
  <si>
    <t>Искитимский</t>
  </si>
  <si>
    <t>Карасукский</t>
  </si>
  <si>
    <t>Каргатский</t>
  </si>
  <si>
    <t>Колыванский</t>
  </si>
  <si>
    <t>Коченевский</t>
  </si>
  <si>
    <t>Кочковский</t>
  </si>
  <si>
    <t>Куйбышевский</t>
  </si>
  <si>
    <t>Купинский</t>
  </si>
  <si>
    <t>Кыштовский</t>
  </si>
  <si>
    <t>Маслянинский</t>
  </si>
  <si>
    <t>Мошковский</t>
  </si>
  <si>
    <t>Новосибирский</t>
  </si>
  <si>
    <t>Ордынский</t>
  </si>
  <si>
    <t>Северный</t>
  </si>
  <si>
    <t>Сузунский</t>
  </si>
  <si>
    <t>Татарский</t>
  </si>
  <si>
    <t>Тогучинский</t>
  </si>
  <si>
    <t>Убинский</t>
  </si>
  <si>
    <t>Усть-Таркский</t>
  </si>
  <si>
    <t>Чановский</t>
  </si>
  <si>
    <t>Черепановский</t>
  </si>
  <si>
    <t>Чистоозерный</t>
  </si>
  <si>
    <t>Чулымский</t>
  </si>
  <si>
    <t>Всего</t>
  </si>
  <si>
    <t>Краснозерский</t>
  </si>
  <si>
    <t>Действующих, шт.</t>
  </si>
  <si>
    <t>Всего, шт.</t>
  </si>
  <si>
    <t>Общая протяженность сети территориальных дорог, км.</t>
  </si>
  <si>
    <t xml:space="preserve">от общего числа пересечений и примыканий обслуживается в зимний период, очищено: </t>
  </si>
  <si>
    <t>от числа действующих пересечений и примыканий.</t>
  </si>
  <si>
    <t xml:space="preserve"> </t>
  </si>
  <si>
    <t xml:space="preserve">по состоянию на </t>
  </si>
  <si>
    <t xml:space="preserve">________________ </t>
  </si>
  <si>
    <t>Очищено по состоянию на</t>
  </si>
  <si>
    <t>19.02.2021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</si>
</sst>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"/>
    <numFmt numFmtId="185" formatCode="#,##0.000"/>
    <numFmt numFmtId="186" formatCode="#,##0.0000"/>
    <numFmt numFmtId="187" formatCode="0.0000000"/>
    <numFmt numFmtId="188" formatCode="0.000000"/>
    <numFmt numFmtId="189" formatCode="0.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4"/>
      <color indexed="10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left" vertical="center" wrapText="1"/>
      <protection/>
    </xf>
    <xf numFmtId="0" fontId="0" fillId="0" borderId="12" xfId="53" applyNumberFormat="1" applyFont="1" applyFill="1" applyBorder="1" applyAlignment="1" applyProtection="1">
      <alignment horizontal="center" vertical="center"/>
      <protection/>
    </xf>
    <xf numFmtId="0" fontId="0" fillId="0" borderId="13" xfId="53" applyNumberFormat="1" applyFont="1" applyFill="1" applyBorder="1" applyAlignment="1" applyProtection="1">
      <alignment horizontal="center" vertical="center"/>
      <protection/>
    </xf>
    <xf numFmtId="0" fontId="0" fillId="33" borderId="0" xfId="53" applyNumberFormat="1" applyFont="1" applyFill="1" applyBorder="1" applyAlignment="1" applyProtection="1">
      <alignment horizontal="center" vertical="center"/>
      <protection/>
    </xf>
    <xf numFmtId="0" fontId="11" fillId="34" borderId="14" xfId="53" applyNumberFormat="1" applyFont="1" applyFill="1" applyBorder="1" applyAlignment="1" applyProtection="1">
      <alignment horizontal="left" vertical="center" wrapText="1"/>
      <protection/>
    </xf>
    <xf numFmtId="0" fontId="10" fillId="0" borderId="14" xfId="53" applyNumberFormat="1" applyFont="1" applyFill="1" applyBorder="1" applyAlignment="1" applyProtection="1">
      <alignment horizontal="left" vertical="center" wrapText="1"/>
      <protection/>
    </xf>
    <xf numFmtId="0" fontId="10" fillId="0" borderId="14" xfId="53" applyNumberFormat="1" applyFont="1" applyFill="1" applyBorder="1" applyAlignment="1" applyProtection="1">
      <alignment horizontal="left" vertical="distributed" wrapText="1"/>
      <protection/>
    </xf>
    <xf numFmtId="0" fontId="11" fillId="34" borderId="14" xfId="53" applyNumberFormat="1" applyFont="1" applyFill="1" applyBorder="1" applyAlignment="1" applyProtection="1">
      <alignment horizontal="left" vertical="distributed" wrapText="1"/>
      <protection/>
    </xf>
    <xf numFmtId="0" fontId="10" fillId="0" borderId="14" xfId="53" applyNumberFormat="1" applyFont="1" applyFill="1" applyBorder="1" applyAlignment="1" applyProtection="1">
      <alignment vertical="center" wrapText="1"/>
      <protection/>
    </xf>
    <xf numFmtId="0" fontId="10" fillId="0" borderId="14" xfId="53" applyNumberFormat="1" applyFont="1" applyFill="1" applyBorder="1" applyAlignment="1" applyProtection="1">
      <alignment vertical="center"/>
      <protection/>
    </xf>
    <xf numFmtId="0" fontId="9" fillId="33" borderId="14" xfId="53" applyNumberFormat="1" applyFont="1" applyFill="1" applyBorder="1" applyAlignment="1" applyProtection="1">
      <alignment vertical="center"/>
      <protection/>
    </xf>
    <xf numFmtId="0" fontId="10" fillId="0" borderId="14" xfId="53" applyNumberFormat="1" applyFont="1" applyFill="1" applyBorder="1" applyAlignment="1" applyProtection="1">
      <alignment vertical="justify" wrapText="1"/>
      <protection/>
    </xf>
    <xf numFmtId="0" fontId="0" fillId="33" borderId="14" xfId="53" applyNumberFormat="1" applyFont="1" applyFill="1" applyBorder="1" applyAlignment="1" applyProtection="1">
      <alignment horizontal="center" vertical="center"/>
      <protection/>
    </xf>
    <xf numFmtId="0" fontId="12" fillId="0" borderId="14" xfId="53" applyNumberFormat="1" applyFont="1" applyFill="1" applyBorder="1" applyAlignment="1" applyProtection="1">
      <alignment horizontal="center" vertical="center"/>
      <protection/>
    </xf>
    <xf numFmtId="0" fontId="0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33" borderId="11" xfId="53" applyNumberFormat="1" applyFont="1" applyFill="1" applyBorder="1" applyAlignment="1" applyProtection="1">
      <alignment horizontal="center" vertical="center"/>
      <protection/>
    </xf>
    <xf numFmtId="0" fontId="0" fillId="33" borderId="12" xfId="53" applyNumberFormat="1" applyFont="1" applyFill="1" applyBorder="1" applyAlignment="1" applyProtection="1">
      <alignment horizontal="center" vertical="center"/>
      <protection/>
    </xf>
    <xf numFmtId="0" fontId="0" fillId="33" borderId="13" xfId="53" applyNumberFormat="1" applyFont="1" applyFill="1" applyBorder="1" applyAlignment="1" applyProtection="1">
      <alignment horizontal="center" vertical="center"/>
      <protection/>
    </xf>
    <xf numFmtId="0" fontId="0" fillId="0" borderId="15" xfId="53" applyNumberFormat="1" applyFont="1" applyFill="1" applyBorder="1" applyAlignment="1" applyProtection="1">
      <alignment horizontal="center" vertical="center"/>
      <protection/>
    </xf>
    <xf numFmtId="0" fontId="0" fillId="0" borderId="16" xfId="53" applyNumberFormat="1" applyFont="1" applyFill="1" applyBorder="1" applyAlignment="1" applyProtection="1">
      <alignment horizontal="center" vertical="center"/>
      <protection/>
    </xf>
    <xf numFmtId="0" fontId="0" fillId="0" borderId="17" xfId="53" applyNumberFormat="1" applyFont="1" applyFill="1" applyBorder="1" applyAlignment="1" applyProtection="1">
      <alignment horizontal="center" vertical="center"/>
      <protection/>
    </xf>
    <xf numFmtId="0" fontId="13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33" borderId="18" xfId="53" applyNumberFormat="1" applyFont="1" applyFill="1" applyBorder="1" applyAlignment="1" applyProtection="1">
      <alignment vertical="center"/>
      <protection/>
    </xf>
    <xf numFmtId="0" fontId="11" fillId="33" borderId="18" xfId="53" applyNumberFormat="1" applyFont="1" applyFill="1" applyBorder="1" applyAlignment="1" applyProtection="1">
      <alignment vertical="center"/>
      <protection/>
    </xf>
    <xf numFmtId="0" fontId="9" fillId="33" borderId="14" xfId="53" applyNumberFormat="1" applyFont="1" applyFill="1" applyBorder="1" applyAlignment="1" applyProtection="1">
      <alignment horizontal="center" vertical="center"/>
      <protection/>
    </xf>
    <xf numFmtId="4" fontId="15" fillId="34" borderId="11" xfId="53" applyNumberFormat="1" applyFont="1" applyFill="1" applyBorder="1" applyAlignment="1" applyProtection="1">
      <alignment horizontal="center" vertical="center"/>
      <protection/>
    </xf>
    <xf numFmtId="4" fontId="15" fillId="34" borderId="13" xfId="53" applyNumberFormat="1" applyFont="1" applyFill="1" applyBorder="1" applyAlignment="1" applyProtection="1">
      <alignment horizontal="center" vertical="center"/>
      <protection/>
    </xf>
    <xf numFmtId="0" fontId="15" fillId="33" borderId="11" xfId="53" applyNumberFormat="1" applyFont="1" applyFill="1" applyBorder="1" applyAlignment="1" applyProtection="1">
      <alignment horizontal="center" vertical="center"/>
      <protection/>
    </xf>
    <xf numFmtId="0" fontId="15" fillId="33" borderId="13" xfId="53" applyNumberFormat="1" applyFont="1" applyFill="1" applyBorder="1" applyAlignment="1" applyProtection="1">
      <alignment horizontal="center" vertical="center"/>
      <protection/>
    </xf>
    <xf numFmtId="0" fontId="16" fillId="33" borderId="11" xfId="53" applyNumberFormat="1" applyFont="1" applyFill="1" applyBorder="1" applyAlignment="1" applyProtection="1">
      <alignment horizontal="center" vertical="center"/>
      <protection/>
    </xf>
    <xf numFmtId="0" fontId="16" fillId="33" borderId="13" xfId="53" applyNumberFormat="1" applyFont="1" applyFill="1" applyBorder="1" applyAlignment="1" applyProtection="1">
      <alignment horizontal="center" vertical="center"/>
      <protection/>
    </xf>
    <xf numFmtId="4" fontId="15" fillId="34" borderId="12" xfId="53" applyNumberFormat="1" applyFont="1" applyFill="1" applyBorder="1" applyAlignment="1" applyProtection="1">
      <alignment horizontal="center" vertical="center"/>
      <protection/>
    </xf>
    <xf numFmtId="0" fontId="15" fillId="33" borderId="12" xfId="53" applyNumberFormat="1" applyFont="1" applyFill="1" applyBorder="1" applyAlignment="1" applyProtection="1">
      <alignment horizontal="center" vertical="center"/>
      <protection/>
    </xf>
    <xf numFmtId="0" fontId="16" fillId="33" borderId="12" xfId="53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4" fontId="15" fillId="33" borderId="19" xfId="53" applyNumberFormat="1" applyFont="1" applyFill="1" applyBorder="1" applyAlignment="1" applyProtection="1">
      <alignment horizontal="center" vertical="center"/>
      <protection/>
    </xf>
    <xf numFmtId="184" fontId="15" fillId="33" borderId="20" xfId="53" applyNumberFormat="1" applyFont="1" applyFill="1" applyBorder="1" applyAlignment="1" applyProtection="1">
      <alignment horizontal="center" vertical="center"/>
      <protection/>
    </xf>
    <xf numFmtId="184" fontId="15" fillId="33" borderId="21" xfId="53" applyNumberFormat="1" applyFont="1" applyFill="1" applyBorder="1" applyAlignment="1" applyProtection="1">
      <alignment horizontal="center" vertical="center"/>
      <protection/>
    </xf>
    <xf numFmtId="184" fontId="15" fillId="0" borderId="22" xfId="53" applyNumberFormat="1" applyFont="1" applyFill="1" applyBorder="1" applyAlignment="1" applyProtection="1">
      <alignment horizontal="center" vertical="center"/>
      <protection/>
    </xf>
    <xf numFmtId="184" fontId="15" fillId="0" borderId="23" xfId="53" applyNumberFormat="1" applyFont="1" applyFill="1" applyBorder="1" applyAlignment="1" applyProtection="1">
      <alignment horizontal="center" vertical="center"/>
      <protection/>
    </xf>
    <xf numFmtId="184" fontId="15" fillId="0" borderId="24" xfId="53" applyNumberFormat="1" applyFont="1" applyFill="1" applyBorder="1" applyAlignment="1" applyProtection="1">
      <alignment horizontal="center" vertical="center"/>
      <protection/>
    </xf>
    <xf numFmtId="0" fontId="6" fillId="34" borderId="25" xfId="53" applyNumberFormat="1" applyFont="1" applyFill="1" applyBorder="1" applyAlignment="1" applyProtection="1">
      <alignment horizontal="center" vertical="center"/>
      <protection/>
    </xf>
    <xf numFmtId="4" fontId="11" fillId="34" borderId="22" xfId="53" applyNumberFormat="1" applyFont="1" applyFill="1" applyBorder="1" applyAlignment="1" applyProtection="1">
      <alignment horizontal="center" vertical="center"/>
      <protection/>
    </xf>
    <xf numFmtId="0" fontId="3" fillId="33" borderId="15" xfId="53" applyNumberFormat="1" applyFont="1" applyFill="1" applyBorder="1" applyAlignment="1" applyProtection="1">
      <alignment horizontal="center" vertical="center"/>
      <protection/>
    </xf>
    <xf numFmtId="2" fontId="10" fillId="0" borderId="12" xfId="53" applyNumberFormat="1" applyFont="1" applyFill="1" applyBorder="1" applyAlignment="1" applyProtection="1">
      <alignment horizontal="center" vertical="center"/>
      <protection/>
    </xf>
    <xf numFmtId="2" fontId="10" fillId="0" borderId="20" xfId="53" applyNumberFormat="1" applyFont="1" applyFill="1" applyBorder="1" applyAlignment="1" applyProtection="1">
      <alignment horizontal="center" vertical="center"/>
      <protection/>
    </xf>
    <xf numFmtId="4" fontId="11" fillId="33" borderId="22" xfId="53" applyNumberFormat="1" applyFont="1" applyFill="1" applyBorder="1" applyAlignment="1" applyProtection="1">
      <alignment horizontal="center" vertical="center"/>
      <protection/>
    </xf>
    <xf numFmtId="4" fontId="4" fillId="0" borderId="15" xfId="53" applyNumberFormat="1" applyFont="1" applyFill="1" applyBorder="1" applyAlignment="1" applyProtection="1">
      <alignment horizontal="center" vertical="center"/>
      <protection/>
    </xf>
    <xf numFmtId="4" fontId="13" fillId="0" borderId="26" xfId="53" applyNumberFormat="1" applyFont="1" applyFill="1" applyBorder="1" applyAlignment="1" applyProtection="1">
      <alignment horizontal="center" vertical="center"/>
      <protection/>
    </xf>
    <xf numFmtId="2" fontId="10" fillId="33" borderId="20" xfId="53" applyNumberFormat="1" applyFont="1" applyFill="1" applyBorder="1" applyAlignment="1" applyProtection="1">
      <alignment horizontal="center" vertical="center"/>
      <protection/>
    </xf>
    <xf numFmtId="4" fontId="11" fillId="0" borderId="22" xfId="53" applyNumberFormat="1" applyFont="1" applyFill="1" applyBorder="1" applyAlignment="1" applyProtection="1">
      <alignment horizontal="center" vertical="center"/>
      <protection/>
    </xf>
    <xf numFmtId="2" fontId="10" fillId="33" borderId="12" xfId="53" applyNumberFormat="1" applyFont="1" applyFill="1" applyBorder="1" applyAlignment="1" applyProtection="1">
      <alignment horizontal="center" vertical="center"/>
      <protection/>
    </xf>
    <xf numFmtId="0" fontId="0" fillId="0" borderId="27" xfId="53" applyNumberFormat="1" applyFont="1" applyFill="1" applyBorder="1" applyAlignment="1" applyProtection="1">
      <alignment horizontal="center" vertical="center"/>
      <protection/>
    </xf>
    <xf numFmtId="0" fontId="11" fillId="0" borderId="28" xfId="53" applyNumberFormat="1" applyFont="1" applyFill="1" applyBorder="1" applyAlignment="1" applyProtection="1">
      <alignment horizontal="center" vertical="center" wrapText="1"/>
      <protection/>
    </xf>
    <xf numFmtId="0" fontId="0" fillId="33" borderId="28" xfId="53" applyNumberFormat="1" applyFont="1" applyFill="1" applyBorder="1" applyAlignment="1" applyProtection="1">
      <alignment horizontal="center" vertical="center"/>
      <protection/>
    </xf>
    <xf numFmtId="0" fontId="11" fillId="33" borderId="28" xfId="53" applyNumberFormat="1" applyFont="1" applyFill="1" applyBorder="1" applyAlignment="1" applyProtection="1">
      <alignment horizontal="center" vertical="center" wrapText="1"/>
      <protection/>
    </xf>
    <xf numFmtId="0" fontId="11" fillId="34" borderId="18" xfId="53" applyNumberFormat="1" applyFont="1" applyFill="1" applyBorder="1" applyAlignment="1" applyProtection="1">
      <alignment horizontal="center" vertical="center"/>
      <protection/>
    </xf>
    <xf numFmtId="0" fontId="11" fillId="34" borderId="18" xfId="53" applyNumberFormat="1" applyFont="1" applyFill="1" applyBorder="1" applyAlignment="1" applyProtection="1">
      <alignment horizontal="center" vertical="center" wrapText="1"/>
      <protection/>
    </xf>
    <xf numFmtId="0" fontId="6" fillId="34" borderId="29" xfId="53" applyNumberFormat="1" applyFont="1" applyFill="1" applyBorder="1" applyAlignment="1" applyProtection="1">
      <alignment horizontal="center" vertical="center"/>
      <protection/>
    </xf>
    <xf numFmtId="4" fontId="11" fillId="34" borderId="30" xfId="53" applyNumberFormat="1" applyFont="1" applyFill="1" applyBorder="1" applyAlignment="1" applyProtection="1">
      <alignment horizontal="center" vertical="center"/>
      <protection/>
    </xf>
    <xf numFmtId="0" fontId="3" fillId="33" borderId="31" xfId="53" applyNumberFormat="1" applyFont="1" applyFill="1" applyBorder="1" applyAlignment="1" applyProtection="1">
      <alignment horizontal="center" vertical="center"/>
      <protection/>
    </xf>
    <xf numFmtId="2" fontId="10" fillId="0" borderId="32" xfId="53" applyNumberFormat="1" applyFont="1" applyFill="1" applyBorder="1" applyAlignment="1" applyProtection="1">
      <alignment horizontal="center" vertical="center"/>
      <protection/>
    </xf>
    <xf numFmtId="2" fontId="10" fillId="33" borderId="33" xfId="53" applyNumberFormat="1" applyFont="1" applyFill="1" applyBorder="1" applyAlignment="1" applyProtection="1">
      <alignment horizontal="center" vertical="center"/>
      <protection/>
    </xf>
    <xf numFmtId="4" fontId="11" fillId="0" borderId="30" xfId="53" applyNumberFormat="1" applyFont="1" applyFill="1" applyBorder="1" applyAlignment="1" applyProtection="1">
      <alignment horizontal="center" vertical="center"/>
      <protection/>
    </xf>
    <xf numFmtId="4" fontId="4" fillId="0" borderId="31" xfId="53" applyNumberFormat="1" applyFont="1" applyFill="1" applyBorder="1" applyAlignment="1" applyProtection="1">
      <alignment horizontal="center" vertical="center"/>
      <protection/>
    </xf>
    <xf numFmtId="2" fontId="10" fillId="33" borderId="32" xfId="53" applyNumberFormat="1" applyFont="1" applyFill="1" applyBorder="1" applyAlignment="1" applyProtection="1">
      <alignment horizontal="center" vertical="center"/>
      <protection/>
    </xf>
    <xf numFmtId="2" fontId="10" fillId="0" borderId="33" xfId="53" applyNumberFormat="1" applyFont="1" applyFill="1" applyBorder="1" applyAlignment="1" applyProtection="1">
      <alignment horizontal="center" vertical="center"/>
      <protection/>
    </xf>
    <xf numFmtId="4" fontId="11" fillId="33" borderId="30" xfId="53" applyNumberFormat="1" applyFont="1" applyFill="1" applyBorder="1" applyAlignment="1" applyProtection="1">
      <alignment horizontal="center" vertical="center"/>
      <protection/>
    </xf>
    <xf numFmtId="0" fontId="13" fillId="34" borderId="12" xfId="53" applyNumberFormat="1" applyFont="1" applyFill="1" applyBorder="1" applyAlignment="1" applyProtection="1">
      <alignment horizontal="center" vertical="center"/>
      <protection/>
    </xf>
    <xf numFmtId="9" fontId="13" fillId="34" borderId="13" xfId="58" applyFont="1" applyFill="1" applyBorder="1" applyAlignment="1" applyProtection="1">
      <alignment horizontal="center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9" fontId="12" fillId="0" borderId="13" xfId="58" applyFont="1" applyFill="1" applyBorder="1" applyAlignment="1" applyProtection="1">
      <alignment horizontal="center" vertical="center"/>
      <protection/>
    </xf>
    <xf numFmtId="0" fontId="13" fillId="33" borderId="12" xfId="53" applyNumberFormat="1" applyFont="1" applyFill="1" applyBorder="1" applyAlignment="1" applyProtection="1">
      <alignment horizontal="center" vertical="center"/>
      <protection/>
    </xf>
    <xf numFmtId="9" fontId="13" fillId="33" borderId="13" xfId="58" applyFont="1" applyFill="1" applyBorder="1" applyAlignment="1" applyProtection="1">
      <alignment horizontal="center" vertical="center"/>
      <protection/>
    </xf>
    <xf numFmtId="0" fontId="12" fillId="33" borderId="12" xfId="53" applyNumberFormat="1" applyFont="1" applyFill="1" applyBorder="1" applyAlignment="1" applyProtection="1">
      <alignment horizontal="center" vertical="center"/>
      <protection/>
    </xf>
    <xf numFmtId="4" fontId="13" fillId="33" borderId="20" xfId="53" applyNumberFormat="1" applyFont="1" applyFill="1" applyBorder="1" applyAlignment="1" applyProtection="1">
      <alignment horizontal="center" vertical="center"/>
      <protection/>
    </xf>
    <xf numFmtId="9" fontId="13" fillId="33" borderId="21" xfId="58" applyFont="1" applyFill="1" applyBorder="1" applyAlignment="1" applyProtection="1">
      <alignment horizontal="center" vertical="center"/>
      <protection/>
    </xf>
    <xf numFmtId="0" fontId="12" fillId="0" borderId="28" xfId="53" applyNumberFormat="1" applyFont="1" applyFill="1" applyBorder="1" applyAlignment="1" applyProtection="1">
      <alignment horizontal="center" vertical="center"/>
      <protection/>
    </xf>
    <xf numFmtId="0" fontId="12" fillId="0" borderId="34" xfId="53" applyNumberFormat="1" applyFont="1" applyFill="1" applyBorder="1" applyAlignment="1" applyProtection="1">
      <alignment horizontal="center" vertical="center"/>
      <protection/>
    </xf>
    <xf numFmtId="0" fontId="19" fillId="0" borderId="14" xfId="53" applyNumberFormat="1" applyFont="1" applyFill="1" applyBorder="1" applyAlignment="1" applyProtection="1">
      <alignment horizontal="center" vertical="center"/>
      <protection/>
    </xf>
    <xf numFmtId="0" fontId="13" fillId="34" borderId="11" xfId="53" applyNumberFormat="1" applyFont="1" applyFill="1" applyBorder="1" applyAlignment="1" applyProtection="1">
      <alignment horizontal="center" vertical="center"/>
      <protection/>
    </xf>
    <xf numFmtId="0" fontId="12" fillId="0" borderId="11" xfId="53" applyNumberFormat="1" applyFont="1" applyFill="1" applyBorder="1" applyAlignment="1" applyProtection="1">
      <alignment horizontal="center" vertical="center"/>
      <protection/>
    </xf>
    <xf numFmtId="181" fontId="12" fillId="0" borderId="12" xfId="53" applyNumberFormat="1" applyFont="1" applyFill="1" applyBorder="1" applyAlignment="1" applyProtection="1">
      <alignment horizontal="center" vertical="center"/>
      <protection/>
    </xf>
    <xf numFmtId="185" fontId="13" fillId="34" borderId="11" xfId="53" applyNumberFormat="1" applyFont="1" applyFill="1" applyBorder="1" applyAlignment="1" applyProtection="1">
      <alignment horizontal="center" vertical="center"/>
      <protection/>
    </xf>
    <xf numFmtId="4" fontId="13" fillId="34" borderId="12" xfId="53" applyNumberFormat="1" applyFont="1" applyFill="1" applyBorder="1" applyAlignment="1" applyProtection="1">
      <alignment horizontal="center" vertical="center"/>
      <protection/>
    </xf>
    <xf numFmtId="0" fontId="12" fillId="33" borderId="11" xfId="53" applyNumberFormat="1" applyFont="1" applyFill="1" applyBorder="1" applyAlignment="1" applyProtection="1">
      <alignment horizontal="center" vertical="center"/>
      <protection/>
    </xf>
    <xf numFmtId="0" fontId="12" fillId="33" borderId="13" xfId="53" applyNumberFormat="1" applyFont="1" applyFill="1" applyBorder="1" applyAlignment="1" applyProtection="1">
      <alignment horizontal="center" vertical="center"/>
      <protection/>
    </xf>
    <xf numFmtId="0" fontId="13" fillId="33" borderId="11" xfId="53" applyNumberFormat="1" applyFont="1" applyFill="1" applyBorder="1" applyAlignment="1" applyProtection="1">
      <alignment horizontal="center" vertical="center"/>
      <protection/>
    </xf>
    <xf numFmtId="4" fontId="13" fillId="0" borderId="24" xfId="53" applyNumberFormat="1" applyFont="1" applyFill="1" applyBorder="1" applyAlignment="1" applyProtection="1">
      <alignment horizontal="center" vertical="center"/>
      <protection/>
    </xf>
    <xf numFmtId="9" fontId="13" fillId="0" borderId="23" xfId="58" applyFont="1" applyFill="1" applyBorder="1" applyAlignment="1" applyProtection="1">
      <alignment horizontal="center" vertical="center"/>
      <protection/>
    </xf>
    <xf numFmtId="4" fontId="13" fillId="33" borderId="19" xfId="53" applyNumberFormat="1" applyFont="1" applyFill="1" applyBorder="1" applyAlignment="1" applyProtection="1">
      <alignment horizontal="center" vertical="center"/>
      <protection/>
    </xf>
    <xf numFmtId="0" fontId="17" fillId="0" borderId="3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35" borderId="12" xfId="53" applyNumberFormat="1" applyFont="1" applyFill="1" applyBorder="1" applyAlignment="1" applyProtection="1">
      <alignment horizontal="left" vertical="distributed" wrapText="1"/>
      <protection/>
    </xf>
    <xf numFmtId="0" fontId="23" fillId="35" borderId="12" xfId="53" applyNumberFormat="1" applyFont="1" applyFill="1" applyBorder="1" applyAlignment="1" applyProtection="1">
      <alignment horizontal="center" vertical="center"/>
      <protection/>
    </xf>
    <xf numFmtId="0" fontId="20" fillId="35" borderId="12" xfId="53" applyNumberFormat="1" applyFont="1" applyFill="1" applyBorder="1" applyAlignment="1" applyProtection="1">
      <alignment horizontal="left" vertical="center" wrapText="1"/>
      <protection/>
    </xf>
    <xf numFmtId="0" fontId="20" fillId="35" borderId="37" xfId="53" applyNumberFormat="1" applyFont="1" applyFill="1" applyBorder="1" applyAlignment="1" applyProtection="1">
      <alignment horizontal="center" vertical="center" wrapText="1"/>
      <protection/>
    </xf>
    <xf numFmtId="0" fontId="20" fillId="35" borderId="0" xfId="53" applyNumberFormat="1" applyFont="1" applyFill="1" applyBorder="1" applyAlignment="1" applyProtection="1">
      <alignment horizontal="left" vertical="distributed" wrapText="1"/>
      <protection/>
    </xf>
    <xf numFmtId="0" fontId="23" fillId="35" borderId="0" xfId="53" applyNumberFormat="1" applyFont="1" applyFill="1" applyBorder="1" applyAlignment="1" applyProtection="1">
      <alignment horizontal="center" vertical="center"/>
      <protection/>
    </xf>
    <xf numFmtId="9" fontId="23" fillId="35" borderId="0" xfId="58" applyFont="1" applyFill="1" applyBorder="1" applyAlignment="1" applyProtection="1">
      <alignment horizontal="center" vertical="center"/>
      <protection/>
    </xf>
    <xf numFmtId="0" fontId="20" fillId="35" borderId="0" xfId="53" applyNumberFormat="1" applyFont="1" applyFill="1" applyBorder="1" applyAlignment="1" applyProtection="1">
      <alignment horizontal="center" vertical="center"/>
      <protection/>
    </xf>
    <xf numFmtId="0" fontId="22" fillId="35" borderId="0" xfId="53" applyNumberFormat="1" applyFont="1" applyFill="1" applyBorder="1" applyAlignment="1" applyProtection="1">
      <alignment horizontal="center" vertical="center" wrapText="1"/>
      <protection/>
    </xf>
    <xf numFmtId="185" fontId="24" fillId="35" borderId="0" xfId="53" applyNumberFormat="1" applyFont="1" applyFill="1" applyBorder="1" applyAlignment="1" applyProtection="1">
      <alignment horizontal="center" vertical="center"/>
      <protection/>
    </xf>
    <xf numFmtId="4" fontId="24" fillId="35" borderId="0" xfId="53" applyNumberFormat="1" applyFont="1" applyFill="1" applyBorder="1" applyAlignment="1" applyProtection="1">
      <alignment horizontal="center" vertical="center"/>
      <protection/>
    </xf>
    <xf numFmtId="9" fontId="24" fillId="35" borderId="0" xfId="58" applyFont="1" applyFill="1" applyBorder="1" applyAlignment="1" applyProtection="1">
      <alignment horizontal="center" vertical="center"/>
      <protection/>
    </xf>
    <xf numFmtId="0" fontId="6" fillId="34" borderId="12" xfId="53" applyNumberFormat="1" applyFont="1" applyFill="1" applyBorder="1" applyAlignment="1" applyProtection="1">
      <alignment horizontal="center" vertical="center"/>
      <protection/>
    </xf>
    <xf numFmtId="0" fontId="24" fillId="35" borderId="38" xfId="53" applyNumberFormat="1" applyFont="1" applyFill="1" applyBorder="1" applyAlignment="1" applyProtection="1">
      <alignment horizontal="center" vertical="center"/>
      <protection/>
    </xf>
    <xf numFmtId="0" fontId="26" fillId="34" borderId="38" xfId="53" applyNumberFormat="1" applyFont="1" applyFill="1" applyBorder="1" applyAlignment="1" applyProtection="1">
      <alignment horizontal="center" vertical="center"/>
      <protection/>
    </xf>
    <xf numFmtId="0" fontId="8" fillId="0" borderId="38" xfId="53" applyNumberFormat="1" applyFont="1" applyFill="1" applyBorder="1" applyAlignment="1" applyProtection="1">
      <alignment horizontal="center" vertical="center"/>
      <protection/>
    </xf>
    <xf numFmtId="0" fontId="6" fillId="34" borderId="0" xfId="53" applyNumberFormat="1" applyFont="1" applyFill="1" applyBorder="1" applyAlignment="1" applyProtection="1">
      <alignment horizontal="center" vertical="center"/>
      <protection/>
    </xf>
    <xf numFmtId="4" fontId="11" fillId="34" borderId="0" xfId="53" applyNumberFormat="1" applyFont="1" applyFill="1" applyBorder="1" applyAlignment="1" applyProtection="1">
      <alignment horizontal="center" vertical="center"/>
      <protection/>
    </xf>
    <xf numFmtId="4" fontId="15" fillId="34" borderId="0" xfId="53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 applyProtection="1">
      <alignment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53" applyNumberFormat="1" applyFont="1" applyFill="1" applyBorder="1" applyAlignment="1" applyProtection="1">
      <alignment horizontal="center" vertical="center"/>
      <protection/>
    </xf>
    <xf numFmtId="0" fontId="6" fillId="34" borderId="32" xfId="53" applyNumberFormat="1" applyFont="1" applyFill="1" applyBorder="1" applyAlignment="1" applyProtection="1">
      <alignment horizontal="center" vertical="center"/>
      <protection/>
    </xf>
    <xf numFmtId="0" fontId="26" fillId="34" borderId="41" xfId="53" applyNumberFormat="1" applyFont="1" applyFill="1" applyBorder="1" applyAlignment="1" applyProtection="1">
      <alignment horizontal="center" vertical="center"/>
      <protection/>
    </xf>
    <xf numFmtId="1" fontId="23" fillId="35" borderId="42" xfId="58" applyNumberFormat="1" applyFont="1" applyFill="1" applyBorder="1" applyAlignment="1" applyProtection="1">
      <alignment horizontal="center" vertical="center"/>
      <protection/>
    </xf>
    <xf numFmtId="1" fontId="24" fillId="35" borderId="43" xfId="58" applyNumberFormat="1" applyFont="1" applyFill="1" applyBorder="1" applyAlignment="1" applyProtection="1">
      <alignment horizontal="center" vertical="center"/>
      <protection/>
    </xf>
    <xf numFmtId="0" fontId="20" fillId="35" borderId="44" xfId="53" applyNumberFormat="1" applyFont="1" applyFill="1" applyBorder="1" applyAlignment="1" applyProtection="1">
      <alignment horizontal="center" vertical="center" wrapText="1"/>
      <protection/>
    </xf>
    <xf numFmtId="0" fontId="20" fillId="35" borderId="45" xfId="53" applyNumberFormat="1" applyFont="1" applyFill="1" applyBorder="1" applyAlignment="1" applyProtection="1">
      <alignment horizontal="left" vertical="distributed" wrapText="1"/>
      <protection/>
    </xf>
    <xf numFmtId="0" fontId="23" fillId="35" borderId="45" xfId="53" applyNumberFormat="1" applyFont="1" applyFill="1" applyBorder="1" applyAlignment="1" applyProtection="1">
      <alignment horizontal="center" vertical="center"/>
      <protection/>
    </xf>
    <xf numFmtId="1" fontId="23" fillId="35" borderId="46" xfId="53" applyNumberFormat="1" applyFont="1" applyFill="1" applyBorder="1" applyAlignment="1" applyProtection="1">
      <alignment horizontal="center" vertical="center"/>
      <protection/>
    </xf>
    <xf numFmtId="181" fontId="23" fillId="35" borderId="12" xfId="53" applyNumberFormat="1" applyFont="1" applyFill="1" applyBorder="1" applyAlignment="1" applyProtection="1">
      <alignment horizontal="center" vertical="center"/>
      <protection/>
    </xf>
    <xf numFmtId="0" fontId="20" fillId="35" borderId="0" xfId="53" applyNumberFormat="1" applyFont="1" applyFill="1" applyBorder="1" applyAlignment="1" applyProtection="1">
      <alignment horizontal="center" vertical="center" wrapText="1"/>
      <protection/>
    </xf>
    <xf numFmtId="0" fontId="6" fillId="34" borderId="31" xfId="53" applyNumberFormat="1" applyFont="1" applyFill="1" applyBorder="1" applyAlignment="1" applyProtection="1">
      <alignment horizontal="center" vertical="center"/>
      <protection/>
    </xf>
    <xf numFmtId="0" fontId="6" fillId="34" borderId="15" xfId="53" applyNumberFormat="1" applyFont="1" applyFill="1" applyBorder="1" applyAlignment="1" applyProtection="1">
      <alignment horizontal="center" vertical="center"/>
      <protection/>
    </xf>
    <xf numFmtId="0" fontId="0" fillId="0" borderId="15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12" xfId="53" applyNumberFormat="1" applyFont="1" applyFill="1" applyBorder="1" applyAlignment="1" applyProtection="1">
      <alignment horizontal="center" vertical="center"/>
      <protection/>
    </xf>
    <xf numFmtId="0" fontId="20" fillId="35" borderId="0" xfId="53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Font="1" applyBorder="1" applyAlignment="1">
      <alignment horizontal="center" vertical="center" wrapText="1"/>
    </xf>
    <xf numFmtId="0" fontId="14" fillId="0" borderId="47" xfId="53" applyNumberFormat="1" applyFont="1" applyFill="1" applyBorder="1" applyAlignment="1" applyProtection="1">
      <alignment vertical="center"/>
      <protection/>
    </xf>
    <xf numFmtId="0" fontId="20" fillId="35" borderId="0" xfId="53" applyNumberFormat="1" applyFont="1" applyFill="1" applyBorder="1" applyAlignment="1" applyProtection="1">
      <alignment vertical="center" wrapText="1"/>
      <protection/>
    </xf>
    <xf numFmtId="0" fontId="17" fillId="0" borderId="48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Font="1" applyBorder="1" applyAlignment="1">
      <alignment horizontal="center" vertical="center" wrapText="1"/>
    </xf>
    <xf numFmtId="10" fontId="11" fillId="35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53" applyNumberFormat="1" applyFont="1" applyFill="1" applyBorder="1" applyAlignment="1" applyProtection="1">
      <alignment horizontal="center" vertical="center"/>
      <protection/>
    </xf>
    <xf numFmtId="0" fontId="14" fillId="0" borderId="50" xfId="53" applyNumberFormat="1" applyFont="1" applyFill="1" applyBorder="1" applyAlignment="1" applyProtection="1">
      <alignment horizontal="center" vertical="center"/>
      <protection/>
    </xf>
    <xf numFmtId="0" fontId="14" fillId="0" borderId="51" xfId="53" applyNumberFormat="1" applyFont="1" applyFill="1" applyBorder="1" applyAlignment="1" applyProtection="1">
      <alignment horizontal="center" vertical="center"/>
      <protection/>
    </xf>
    <xf numFmtId="0" fontId="14" fillId="0" borderId="52" xfId="53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center" wrapText="1"/>
    </xf>
    <xf numFmtId="0" fontId="17" fillId="0" borderId="44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5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60" xfId="0" applyNumberFormat="1" applyFont="1" applyFill="1" applyBorder="1" applyAlignment="1" applyProtection="1">
      <alignment horizontal="center" vertical="center" wrapText="1"/>
      <protection/>
    </xf>
    <xf numFmtId="0" fontId="5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3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39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Font="1" applyBorder="1" applyAlignment="1">
      <alignment horizontal="center" vertical="center" wrapText="1"/>
    </xf>
    <xf numFmtId="0" fontId="11" fillId="35" borderId="62" xfId="53" applyNumberFormat="1" applyFont="1" applyFill="1" applyBorder="1" applyAlignment="1" applyProtection="1">
      <alignment horizontal="left" vertical="distributed" wrapText="1"/>
      <protection/>
    </xf>
    <xf numFmtId="0" fontId="11" fillId="35" borderId="0" xfId="53" applyNumberFormat="1" applyFont="1" applyFill="1" applyBorder="1" applyAlignment="1" applyProtection="1">
      <alignment horizontal="left" vertical="distributed" wrapText="1"/>
      <protection/>
    </xf>
    <xf numFmtId="0" fontId="14" fillId="0" borderId="47" xfId="53" applyNumberFormat="1" applyFont="1" applyFill="1" applyBorder="1" applyAlignment="1" applyProtection="1">
      <alignment horizontal="right" vertical="center"/>
      <protection/>
    </xf>
    <xf numFmtId="0" fontId="20" fillId="35" borderId="0" xfId="53" applyNumberFormat="1" applyFont="1" applyFill="1" applyBorder="1" applyAlignment="1" applyProtection="1">
      <alignment horizontal="center" vertical="center" wrapText="1"/>
      <protection/>
    </xf>
    <xf numFmtId="0" fontId="17" fillId="0" borderId="49" xfId="0" applyNumberFormat="1" applyFont="1" applyFill="1" applyBorder="1" applyAlignment="1" applyProtection="1">
      <alignment horizontal="center" vertical="center" wrapText="1"/>
      <protection/>
    </xf>
    <xf numFmtId="0" fontId="17" fillId="0" borderId="48" xfId="0" applyNumberFormat="1" applyFont="1" applyFill="1" applyBorder="1" applyAlignment="1" applyProtection="1">
      <alignment horizontal="center" vertical="center" wrapText="1"/>
      <protection/>
    </xf>
    <xf numFmtId="0" fontId="21" fillId="35" borderId="63" xfId="53" applyNumberFormat="1" applyFont="1" applyFill="1" applyBorder="1" applyAlignment="1" applyProtection="1">
      <alignment horizontal="center" vertical="distributed" wrapText="1"/>
      <protection/>
    </xf>
    <xf numFmtId="0" fontId="21" fillId="35" borderId="38" xfId="53" applyNumberFormat="1" applyFont="1" applyFill="1" applyBorder="1" applyAlignment="1" applyProtection="1">
      <alignment horizontal="center" vertical="distributed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перативная информация о готовности к паводку-2009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78" zoomScaleNormal="75" zoomScaleSheetLayoutView="78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8.8515625" defaultRowHeight="12.75"/>
  <cols>
    <col min="1" max="1" width="3.8515625" style="1" customWidth="1"/>
    <col min="2" max="2" width="40.421875" style="5" customWidth="1"/>
    <col min="3" max="3" width="46.140625" style="1" customWidth="1"/>
    <col min="4" max="4" width="29.421875" style="1" customWidth="1"/>
    <col min="5" max="5" width="27.140625" style="1" customWidth="1"/>
    <col min="6" max="6" width="15.140625" style="1" hidden="1" customWidth="1"/>
    <col min="7" max="7" width="13.57421875" style="1" hidden="1" customWidth="1"/>
    <col min="8" max="12" width="8.8515625" style="1" hidden="1" customWidth="1"/>
    <col min="13" max="16384" width="8.8515625" style="1" customWidth="1"/>
  </cols>
  <sheetData>
    <row r="1" spans="1:12" ht="22.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ht="22.5">
      <c r="A2" s="147" t="s">
        <v>76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6.25" customHeight="1" thickBot="1">
      <c r="A3" s="149" t="s">
        <v>64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12" ht="38.25" customHeight="1" thickTop="1">
      <c r="A4" s="156" t="s">
        <v>71</v>
      </c>
      <c r="B4" s="156" t="s">
        <v>72</v>
      </c>
      <c r="C4" s="158" t="s">
        <v>73</v>
      </c>
      <c r="D4" s="159"/>
      <c r="E4" s="160"/>
      <c r="F4" s="151" t="s">
        <v>52</v>
      </c>
      <c r="G4" s="152"/>
      <c r="H4" s="152"/>
      <c r="I4" s="153"/>
      <c r="J4" s="154" t="s">
        <v>53</v>
      </c>
      <c r="K4" s="151" t="s">
        <v>54</v>
      </c>
      <c r="L4" s="153"/>
    </row>
    <row r="5" spans="1:12" ht="27.75" customHeight="1">
      <c r="A5" s="157"/>
      <c r="B5" s="157"/>
      <c r="C5" s="98" t="s">
        <v>74</v>
      </c>
      <c r="D5" s="99" t="s">
        <v>75</v>
      </c>
      <c r="E5" s="100" t="s">
        <v>1</v>
      </c>
      <c r="F5" s="161" t="s">
        <v>58</v>
      </c>
      <c r="G5" s="162"/>
      <c r="H5" s="163" t="s">
        <v>59</v>
      </c>
      <c r="I5" s="164"/>
      <c r="J5" s="155"/>
      <c r="K5" s="41" t="s">
        <v>55</v>
      </c>
      <c r="L5" s="21" t="s">
        <v>56</v>
      </c>
    </row>
    <row r="6" spans="1:12" ht="22.5" customHeight="1">
      <c r="A6" s="60">
        <v>1</v>
      </c>
      <c r="B6" s="13" t="s">
        <v>26</v>
      </c>
      <c r="C6" s="87">
        <f>C7+C8+C9</f>
        <v>982.8249999999999</v>
      </c>
      <c r="D6" s="75">
        <f>D7+D8+D9</f>
        <v>734.611</v>
      </c>
      <c r="E6" s="76">
        <f aca="true" t="shared" si="0" ref="E6:E29">D6/C6</f>
        <v>0.7474484267290719</v>
      </c>
      <c r="F6" s="65"/>
      <c r="G6" s="48"/>
      <c r="H6" s="25"/>
      <c r="I6" s="26"/>
      <c r="J6" s="59"/>
      <c r="K6" s="3"/>
      <c r="L6" s="26"/>
    </row>
    <row r="7" spans="1:12" ht="22.5" customHeight="1">
      <c r="A7" s="60"/>
      <c r="B7" s="12" t="s">
        <v>29</v>
      </c>
      <c r="C7" s="88">
        <v>429.155</v>
      </c>
      <c r="D7" s="77">
        <v>396.216</v>
      </c>
      <c r="E7" s="78">
        <f t="shared" si="0"/>
        <v>0.9232468455453159</v>
      </c>
      <c r="F7" s="65"/>
      <c r="G7" s="48"/>
      <c r="H7" s="25"/>
      <c r="I7" s="26"/>
      <c r="J7" s="59"/>
      <c r="K7" s="3"/>
      <c r="L7" s="26"/>
    </row>
    <row r="8" spans="1:12" ht="22.5" customHeight="1">
      <c r="A8" s="60"/>
      <c r="B8" s="12" t="s">
        <v>30</v>
      </c>
      <c r="C8" s="88">
        <v>365.088</v>
      </c>
      <c r="D8" s="77">
        <v>220.581</v>
      </c>
      <c r="E8" s="78">
        <f t="shared" si="0"/>
        <v>0.6041858401262161</v>
      </c>
      <c r="F8" s="65"/>
      <c r="G8" s="48"/>
      <c r="H8" s="25"/>
      <c r="I8" s="26"/>
      <c r="J8" s="59"/>
      <c r="K8" s="3"/>
      <c r="L8" s="26"/>
    </row>
    <row r="9" spans="1:12" ht="22.5" customHeight="1">
      <c r="A9" s="60"/>
      <c r="B9" s="11" t="s">
        <v>25</v>
      </c>
      <c r="C9" s="88">
        <v>188.582</v>
      </c>
      <c r="D9" s="77">
        <v>117.814</v>
      </c>
      <c r="E9" s="78">
        <f t="shared" si="0"/>
        <v>0.624736189031827</v>
      </c>
      <c r="F9" s="65"/>
      <c r="G9" s="48"/>
      <c r="H9" s="25"/>
      <c r="I9" s="26"/>
      <c r="J9" s="59"/>
      <c r="K9" s="3"/>
      <c r="L9" s="26"/>
    </row>
    <row r="10" spans="1:12" ht="22.5" customHeight="1">
      <c r="A10" s="60">
        <v>2</v>
      </c>
      <c r="B10" s="13" t="s">
        <v>43</v>
      </c>
      <c r="C10" s="87">
        <f>C11+C12</f>
        <v>501.239</v>
      </c>
      <c r="D10" s="75">
        <f>D11+D12</f>
        <v>356.259</v>
      </c>
      <c r="E10" s="76">
        <f t="shared" si="0"/>
        <v>0.7107567447864194</v>
      </c>
      <c r="F10" s="65"/>
      <c r="G10" s="48"/>
      <c r="H10" s="25"/>
      <c r="I10" s="26"/>
      <c r="J10" s="59"/>
      <c r="K10" s="3"/>
      <c r="L10" s="26"/>
    </row>
    <row r="11" spans="1:12" ht="22.5" customHeight="1">
      <c r="A11" s="60"/>
      <c r="B11" s="12" t="s">
        <v>44</v>
      </c>
      <c r="C11" s="88">
        <v>287.277</v>
      </c>
      <c r="D11" s="77">
        <v>200</v>
      </c>
      <c r="E11" s="78">
        <f t="shared" si="0"/>
        <v>0.6961921768885083</v>
      </c>
      <c r="F11" s="65"/>
      <c r="G11" s="48"/>
      <c r="H11" s="25"/>
      <c r="I11" s="26"/>
      <c r="J11" s="59"/>
      <c r="K11" s="3"/>
      <c r="L11" s="26"/>
    </row>
    <row r="12" spans="1:12" ht="22.5" customHeight="1">
      <c r="A12" s="60"/>
      <c r="B12" s="12" t="s">
        <v>45</v>
      </c>
      <c r="C12" s="88">
        <v>213.962</v>
      </c>
      <c r="D12" s="77">
        <v>156.259</v>
      </c>
      <c r="E12" s="78">
        <f t="shared" si="0"/>
        <v>0.7303119245473495</v>
      </c>
      <c r="F12" s="65"/>
      <c r="G12" s="48"/>
      <c r="H12" s="25"/>
      <c r="I12" s="26"/>
      <c r="J12" s="59"/>
      <c r="K12" s="3"/>
      <c r="L12" s="26"/>
    </row>
    <row r="13" spans="1:12" ht="22.5" customHeight="1">
      <c r="A13" s="60">
        <v>3</v>
      </c>
      <c r="B13" s="10" t="s">
        <v>28</v>
      </c>
      <c r="C13" s="87">
        <f>C14+C15+C16</f>
        <v>1071.579</v>
      </c>
      <c r="D13" s="75">
        <f>D14+D15+D16</f>
        <v>874.1120000000001</v>
      </c>
      <c r="E13" s="76">
        <f t="shared" si="0"/>
        <v>0.8157233391098557</v>
      </c>
      <c r="F13" s="65"/>
      <c r="G13" s="48"/>
      <c r="H13" s="25"/>
      <c r="I13" s="26"/>
      <c r="J13" s="59"/>
      <c r="K13" s="3"/>
      <c r="L13" s="26"/>
    </row>
    <row r="14" spans="1:12" ht="22.5" customHeight="1">
      <c r="A14" s="60"/>
      <c r="B14" s="12" t="s">
        <v>65</v>
      </c>
      <c r="C14" s="88">
        <v>181.69</v>
      </c>
      <c r="D14" s="77">
        <v>179.622</v>
      </c>
      <c r="E14" s="78">
        <f t="shared" si="0"/>
        <v>0.9886179756728495</v>
      </c>
      <c r="F14" s="65"/>
      <c r="G14" s="48"/>
      <c r="H14" s="25"/>
      <c r="I14" s="26"/>
      <c r="J14" s="59"/>
      <c r="K14" s="3"/>
      <c r="L14" s="26"/>
    </row>
    <row r="15" spans="1:12" ht="22.5" customHeight="1">
      <c r="A15" s="60"/>
      <c r="B15" s="12" t="s">
        <v>40</v>
      </c>
      <c r="C15" s="88">
        <v>430.886</v>
      </c>
      <c r="D15" s="77">
        <v>350</v>
      </c>
      <c r="E15" s="78">
        <f t="shared" si="0"/>
        <v>0.8122798141503785</v>
      </c>
      <c r="F15" s="65"/>
      <c r="G15" s="48"/>
      <c r="H15" s="25"/>
      <c r="I15" s="26"/>
      <c r="J15" s="59"/>
      <c r="K15" s="3"/>
      <c r="L15" s="26"/>
    </row>
    <row r="16" spans="1:12" ht="22.5" customHeight="1">
      <c r="A16" s="60"/>
      <c r="B16" s="11" t="s">
        <v>42</v>
      </c>
      <c r="C16" s="88">
        <v>459.003</v>
      </c>
      <c r="D16" s="77">
        <v>344.49</v>
      </c>
      <c r="E16" s="78">
        <f t="shared" si="0"/>
        <v>0.7505179704707813</v>
      </c>
      <c r="F16" s="65"/>
      <c r="G16" s="48"/>
      <c r="H16" s="25"/>
      <c r="I16" s="26"/>
      <c r="J16" s="59"/>
      <c r="K16" s="3"/>
      <c r="L16" s="26"/>
    </row>
    <row r="17" spans="1:12" ht="22.5" customHeight="1">
      <c r="A17" s="60">
        <v>4</v>
      </c>
      <c r="B17" s="13" t="s">
        <v>39</v>
      </c>
      <c r="C17" s="87">
        <f>C18+C19</f>
        <v>746.457</v>
      </c>
      <c r="D17" s="75">
        <f>D18+D19</f>
        <v>637</v>
      </c>
      <c r="E17" s="76">
        <f t="shared" si="0"/>
        <v>0.8533646278352269</v>
      </c>
      <c r="F17" s="65"/>
      <c r="G17" s="48"/>
      <c r="H17" s="25"/>
      <c r="I17" s="26"/>
      <c r="J17" s="59"/>
      <c r="K17" s="3"/>
      <c r="L17" s="26"/>
    </row>
    <row r="18" spans="1:12" ht="22.5" customHeight="1">
      <c r="A18" s="60"/>
      <c r="B18" s="12" t="s">
        <v>37</v>
      </c>
      <c r="C18" s="88">
        <v>310.83</v>
      </c>
      <c r="D18" s="77">
        <v>285</v>
      </c>
      <c r="E18" s="78">
        <f t="shared" si="0"/>
        <v>0.9168999131357978</v>
      </c>
      <c r="F18" s="65"/>
      <c r="G18" s="48"/>
      <c r="H18" s="25"/>
      <c r="I18" s="26"/>
      <c r="J18" s="59"/>
      <c r="K18" s="3"/>
      <c r="L18" s="26"/>
    </row>
    <row r="19" spans="1:12" ht="22.5" customHeight="1">
      <c r="A19" s="60"/>
      <c r="B19" s="11" t="s">
        <v>38</v>
      </c>
      <c r="C19" s="88">
        <v>435.627</v>
      </c>
      <c r="D19" s="77">
        <v>352</v>
      </c>
      <c r="E19" s="78">
        <f t="shared" si="0"/>
        <v>0.8080307235318288</v>
      </c>
      <c r="F19" s="65"/>
      <c r="G19" s="48"/>
      <c r="H19" s="25"/>
      <c r="I19" s="26"/>
      <c r="J19" s="59"/>
      <c r="K19" s="3"/>
      <c r="L19" s="26"/>
    </row>
    <row r="20" spans="1:12" ht="22.5" customHeight="1">
      <c r="A20" s="60">
        <v>5</v>
      </c>
      <c r="B20" s="13" t="s">
        <v>19</v>
      </c>
      <c r="C20" s="87">
        <f>C21+C22</f>
        <v>489.155</v>
      </c>
      <c r="D20" s="75">
        <f>D21+D22</f>
        <v>445.24899999999997</v>
      </c>
      <c r="E20" s="76">
        <f t="shared" si="0"/>
        <v>0.9102411301121321</v>
      </c>
      <c r="F20" s="65"/>
      <c r="G20" s="48"/>
      <c r="H20" s="25"/>
      <c r="I20" s="26"/>
      <c r="J20" s="59"/>
      <c r="K20" s="3"/>
      <c r="L20" s="26"/>
    </row>
    <row r="21" spans="1:12" ht="22.5" customHeight="1">
      <c r="A21" s="60"/>
      <c r="B21" s="12" t="s">
        <v>23</v>
      </c>
      <c r="C21" s="88">
        <v>174.72</v>
      </c>
      <c r="D21" s="89">
        <v>172.7</v>
      </c>
      <c r="E21" s="78">
        <f t="shared" si="0"/>
        <v>0.9884386446886446</v>
      </c>
      <c r="F21" s="65"/>
      <c r="G21" s="48"/>
      <c r="H21" s="25"/>
      <c r="I21" s="26"/>
      <c r="J21" s="59"/>
      <c r="K21" s="3"/>
      <c r="L21" s="26"/>
    </row>
    <row r="22" spans="1:12" ht="22.5" customHeight="1">
      <c r="A22" s="60"/>
      <c r="B22" s="12" t="s">
        <v>24</v>
      </c>
      <c r="C22" s="88">
        <v>314.435</v>
      </c>
      <c r="D22" s="77">
        <v>272.549</v>
      </c>
      <c r="E22" s="78">
        <f t="shared" si="0"/>
        <v>0.8667896385580485</v>
      </c>
      <c r="F22" s="65"/>
      <c r="G22" s="48"/>
      <c r="H22" s="25"/>
      <c r="I22" s="26"/>
      <c r="J22" s="59"/>
      <c r="K22" s="3"/>
      <c r="L22" s="26"/>
    </row>
    <row r="23" spans="1:12" ht="22.5" customHeight="1">
      <c r="A23" s="60">
        <v>6</v>
      </c>
      <c r="B23" s="13" t="s">
        <v>46</v>
      </c>
      <c r="C23" s="87">
        <f>C24+C25</f>
        <v>747.761</v>
      </c>
      <c r="D23" s="75">
        <f>D24+D25</f>
        <v>687.591</v>
      </c>
      <c r="E23" s="76">
        <f>D23/C23</f>
        <v>0.9195331128529036</v>
      </c>
      <c r="F23" s="65"/>
      <c r="G23" s="48"/>
      <c r="H23" s="25"/>
      <c r="I23" s="26"/>
      <c r="J23" s="59"/>
      <c r="K23" s="3"/>
      <c r="L23" s="26"/>
    </row>
    <row r="24" spans="1:12" ht="22.5" customHeight="1">
      <c r="A24" s="60"/>
      <c r="B24" s="12" t="s">
        <v>66</v>
      </c>
      <c r="C24" s="88">
        <v>500.19</v>
      </c>
      <c r="D24" s="77">
        <v>475.861</v>
      </c>
      <c r="E24" s="78">
        <f>D24/C24</f>
        <v>0.9513604830164537</v>
      </c>
      <c r="F24" s="65"/>
      <c r="G24" s="48"/>
      <c r="H24" s="25"/>
      <c r="I24" s="26"/>
      <c r="J24" s="59"/>
      <c r="K24" s="3"/>
      <c r="L24" s="26"/>
    </row>
    <row r="25" spans="1:12" ht="22.5" customHeight="1">
      <c r="A25" s="60"/>
      <c r="B25" s="12" t="s">
        <v>41</v>
      </c>
      <c r="C25" s="88">
        <v>247.571</v>
      </c>
      <c r="D25" s="77">
        <v>211.73</v>
      </c>
      <c r="E25" s="78">
        <f>D25/C25</f>
        <v>0.8552294089372341</v>
      </c>
      <c r="F25" s="65"/>
      <c r="G25" s="48"/>
      <c r="H25" s="25"/>
      <c r="I25" s="26"/>
      <c r="J25" s="59"/>
      <c r="K25" s="3"/>
      <c r="L25" s="26"/>
    </row>
    <row r="26" spans="1:12" ht="22.5" customHeight="1">
      <c r="A26" s="60">
        <v>7</v>
      </c>
      <c r="B26" s="13" t="s">
        <v>47</v>
      </c>
      <c r="C26" s="87">
        <f>C27+C28+C29</f>
        <v>975.146</v>
      </c>
      <c r="D26" s="75">
        <f>D27+D28+D29</f>
        <v>707.296</v>
      </c>
      <c r="E26" s="76">
        <f t="shared" si="0"/>
        <v>0.7253231823747419</v>
      </c>
      <c r="F26" s="65"/>
      <c r="G26" s="48"/>
      <c r="H26" s="25"/>
      <c r="I26" s="26"/>
      <c r="J26" s="59"/>
      <c r="K26" s="3"/>
      <c r="L26" s="26"/>
    </row>
    <row r="27" spans="1:12" ht="22.5" customHeight="1">
      <c r="A27" s="60"/>
      <c r="B27" s="12" t="s">
        <v>48</v>
      </c>
      <c r="C27" s="88">
        <v>50.081</v>
      </c>
      <c r="D27" s="77">
        <v>50.081</v>
      </c>
      <c r="E27" s="78">
        <f t="shared" si="0"/>
        <v>1</v>
      </c>
      <c r="F27" s="65"/>
      <c r="G27" s="48"/>
      <c r="H27" s="25"/>
      <c r="I27" s="26"/>
      <c r="J27" s="59"/>
      <c r="K27" s="3"/>
      <c r="L27" s="26"/>
    </row>
    <row r="28" spans="1:12" ht="22.5" customHeight="1">
      <c r="A28" s="60"/>
      <c r="B28" s="12" t="s">
        <v>50</v>
      </c>
      <c r="C28" s="88">
        <v>549.324</v>
      </c>
      <c r="D28" s="77">
        <v>394.989</v>
      </c>
      <c r="E28" s="78">
        <f t="shared" si="0"/>
        <v>0.7190455905804225</v>
      </c>
      <c r="F28" s="65"/>
      <c r="G28" s="48"/>
      <c r="H28" s="25"/>
      <c r="I28" s="26"/>
      <c r="J28" s="59"/>
      <c r="K28" s="3"/>
      <c r="L28" s="26"/>
    </row>
    <row r="29" spans="1:12" ht="22.5" customHeight="1">
      <c r="A29" s="60"/>
      <c r="B29" s="12" t="s">
        <v>49</v>
      </c>
      <c r="C29" s="88">
        <v>375.741</v>
      </c>
      <c r="D29" s="77">
        <v>262.226</v>
      </c>
      <c r="E29" s="78">
        <f t="shared" si="0"/>
        <v>0.6978903020963909</v>
      </c>
      <c r="F29" s="65"/>
      <c r="G29" s="48"/>
      <c r="H29" s="25"/>
      <c r="I29" s="26"/>
      <c r="J29" s="59"/>
      <c r="K29" s="3"/>
      <c r="L29" s="26"/>
    </row>
    <row r="30" spans="1:12" ht="22.5" customHeight="1" hidden="1">
      <c r="A30" s="60"/>
      <c r="B30" s="12" t="s">
        <v>50</v>
      </c>
      <c r="C30" s="88"/>
      <c r="D30" s="77"/>
      <c r="E30" s="78"/>
      <c r="F30" s="65"/>
      <c r="G30" s="48"/>
      <c r="H30" s="25"/>
      <c r="I30" s="26"/>
      <c r="J30" s="59"/>
      <c r="K30" s="3"/>
      <c r="L30" s="26"/>
    </row>
    <row r="31" spans="1:12" ht="22.5" customHeight="1">
      <c r="A31" s="60">
        <v>8</v>
      </c>
      <c r="B31" s="13" t="s">
        <v>34</v>
      </c>
      <c r="C31" s="87">
        <f>C32+C33</f>
        <v>828.558</v>
      </c>
      <c r="D31" s="75">
        <f>D32+D33</f>
        <v>502.33</v>
      </c>
      <c r="E31" s="76">
        <f aca="true" t="shared" si="1" ref="E31:E37">D31/C31</f>
        <v>0.6062701705855232</v>
      </c>
      <c r="F31" s="65"/>
      <c r="G31" s="48"/>
      <c r="H31" s="25"/>
      <c r="I31" s="26"/>
      <c r="J31" s="59"/>
      <c r="K31" s="3"/>
      <c r="L31" s="26"/>
    </row>
    <row r="32" spans="1:12" ht="22.5" customHeight="1">
      <c r="A32" s="60"/>
      <c r="B32" s="12" t="s">
        <v>35</v>
      </c>
      <c r="C32" s="88">
        <v>344.208</v>
      </c>
      <c r="D32" s="77">
        <v>282.585</v>
      </c>
      <c r="E32" s="78">
        <f t="shared" si="1"/>
        <v>0.8209716218100682</v>
      </c>
      <c r="F32" s="65"/>
      <c r="G32" s="48"/>
      <c r="H32" s="25"/>
      <c r="I32" s="26"/>
      <c r="J32" s="59"/>
      <c r="K32" s="3"/>
      <c r="L32" s="26"/>
    </row>
    <row r="33" spans="1:12" ht="22.5" customHeight="1">
      <c r="A33" s="60"/>
      <c r="B33" s="11" t="s">
        <v>36</v>
      </c>
      <c r="C33" s="88">
        <v>484.35</v>
      </c>
      <c r="D33" s="77">
        <v>219.745</v>
      </c>
      <c r="E33" s="78">
        <f t="shared" si="1"/>
        <v>0.4536905130587385</v>
      </c>
      <c r="F33" s="65"/>
      <c r="G33" s="48"/>
      <c r="H33" s="25"/>
      <c r="I33" s="26"/>
      <c r="J33" s="59"/>
      <c r="K33" s="3"/>
      <c r="L33" s="26"/>
    </row>
    <row r="34" spans="1:12" ht="22.5" customHeight="1">
      <c r="A34" s="60">
        <v>9</v>
      </c>
      <c r="B34" s="13" t="s">
        <v>57</v>
      </c>
      <c r="C34" s="87">
        <v>720.53</v>
      </c>
      <c r="D34" s="75">
        <v>720.53</v>
      </c>
      <c r="E34" s="76">
        <f t="shared" si="1"/>
        <v>1</v>
      </c>
      <c r="F34" s="65"/>
      <c r="G34" s="48"/>
      <c r="H34" s="25"/>
      <c r="I34" s="26"/>
      <c r="J34" s="59"/>
      <c r="K34" s="3"/>
      <c r="L34" s="26"/>
    </row>
    <row r="35" spans="1:12" ht="22.5" customHeight="1">
      <c r="A35" s="60">
        <v>10</v>
      </c>
      <c r="B35" s="10" t="s">
        <v>27</v>
      </c>
      <c r="C35" s="87">
        <f>C36+C37+C38</f>
        <v>1044.716</v>
      </c>
      <c r="D35" s="75">
        <f>D36+D37+D38</f>
        <v>771.4069999999999</v>
      </c>
      <c r="E35" s="76">
        <f t="shared" si="1"/>
        <v>0.7383891890236198</v>
      </c>
      <c r="F35" s="65"/>
      <c r="G35" s="48"/>
      <c r="H35" s="25"/>
      <c r="I35" s="26"/>
      <c r="J35" s="59"/>
      <c r="K35" s="3"/>
      <c r="L35" s="26"/>
    </row>
    <row r="36" spans="1:12" ht="22.5" customHeight="1">
      <c r="A36" s="60"/>
      <c r="B36" s="11" t="s">
        <v>31</v>
      </c>
      <c r="C36" s="88">
        <v>551.512</v>
      </c>
      <c r="D36" s="77">
        <v>487.623</v>
      </c>
      <c r="E36" s="78">
        <f t="shared" si="1"/>
        <v>0.8841566457302834</v>
      </c>
      <c r="F36" s="65"/>
      <c r="G36" s="48"/>
      <c r="H36" s="25"/>
      <c r="I36" s="26"/>
      <c r="J36" s="59"/>
      <c r="K36" s="3"/>
      <c r="L36" s="26"/>
    </row>
    <row r="37" spans="1:12" ht="22.5" customHeight="1">
      <c r="A37" s="60"/>
      <c r="B37" s="12" t="s">
        <v>32</v>
      </c>
      <c r="C37" s="88">
        <v>493.204</v>
      </c>
      <c r="D37" s="77">
        <v>283.784</v>
      </c>
      <c r="E37" s="78">
        <f t="shared" si="1"/>
        <v>0.5753886829790512</v>
      </c>
      <c r="F37" s="65"/>
      <c r="G37" s="48"/>
      <c r="H37" s="25"/>
      <c r="I37" s="26"/>
      <c r="J37" s="59"/>
      <c r="K37" s="3"/>
      <c r="L37" s="26"/>
    </row>
    <row r="38" spans="1:12" ht="22.5" customHeight="1" hidden="1">
      <c r="A38" s="60"/>
      <c r="B38" s="12" t="s">
        <v>33</v>
      </c>
      <c r="C38" s="88"/>
      <c r="D38" s="77"/>
      <c r="E38" s="78"/>
      <c r="F38" s="65"/>
      <c r="G38" s="48"/>
      <c r="H38" s="25"/>
      <c r="I38" s="26"/>
      <c r="J38" s="59"/>
      <c r="K38" s="3"/>
      <c r="L38" s="26"/>
    </row>
    <row r="39" spans="1:12" ht="22.5" customHeight="1">
      <c r="A39" s="60">
        <v>11</v>
      </c>
      <c r="B39" s="10" t="s">
        <v>18</v>
      </c>
      <c r="C39" s="87">
        <f>C40+C41+C42</f>
        <v>1202.791</v>
      </c>
      <c r="D39" s="75">
        <f>D40+D41+D42</f>
        <v>1061.641</v>
      </c>
      <c r="E39" s="76">
        <f>D39/C39</f>
        <v>0.8826479413297905</v>
      </c>
      <c r="F39" s="65"/>
      <c r="G39" s="48"/>
      <c r="H39" s="25"/>
      <c r="I39" s="26"/>
      <c r="J39" s="59"/>
      <c r="K39" s="3"/>
      <c r="L39" s="26"/>
    </row>
    <row r="40" spans="1:12" ht="22.5" customHeight="1">
      <c r="A40" s="60"/>
      <c r="B40" s="11" t="s">
        <v>21</v>
      </c>
      <c r="C40" s="88">
        <v>313.405</v>
      </c>
      <c r="D40" s="77">
        <v>313.281</v>
      </c>
      <c r="E40" s="78">
        <f>D40/C40</f>
        <v>0.9996043458145213</v>
      </c>
      <c r="F40" s="65"/>
      <c r="G40" s="48"/>
      <c r="H40" s="25"/>
      <c r="I40" s="26"/>
      <c r="J40" s="59"/>
      <c r="K40" s="3"/>
      <c r="L40" s="26"/>
    </row>
    <row r="41" spans="1:12" ht="22.5" customHeight="1">
      <c r="A41" s="60"/>
      <c r="B41" s="12" t="s">
        <v>22</v>
      </c>
      <c r="C41" s="88">
        <v>422.299</v>
      </c>
      <c r="D41" s="77">
        <v>408.696</v>
      </c>
      <c r="E41" s="78">
        <f>D41/C41</f>
        <v>0.9677882258778734</v>
      </c>
      <c r="F41" s="65"/>
      <c r="G41" s="48"/>
      <c r="H41" s="25"/>
      <c r="I41" s="26"/>
      <c r="J41" s="59"/>
      <c r="K41" s="3"/>
      <c r="L41" s="26"/>
    </row>
    <row r="42" spans="1:12" ht="22.5" customHeight="1" thickBot="1">
      <c r="A42" s="60"/>
      <c r="B42" s="12" t="s">
        <v>20</v>
      </c>
      <c r="C42" s="88">
        <v>467.087</v>
      </c>
      <c r="D42" s="77">
        <v>339.664</v>
      </c>
      <c r="E42" s="78">
        <f>D42/C42</f>
        <v>0.7271964323562848</v>
      </c>
      <c r="F42" s="65"/>
      <c r="G42" s="48"/>
      <c r="H42" s="25"/>
      <c r="I42" s="26"/>
      <c r="J42" s="59"/>
      <c r="K42" s="3"/>
      <c r="L42" s="26"/>
    </row>
    <row r="43" spans="1:12" s="2" customFormat="1" ht="38.25" customHeight="1" thickBot="1" thickTop="1">
      <c r="A43" s="63"/>
      <c r="B43" s="64" t="s">
        <v>2</v>
      </c>
      <c r="C43" s="90">
        <f>C39+C20+C6+C35+C31+C17+C13+C10+C23+C26+C34</f>
        <v>9310.757000000001</v>
      </c>
      <c r="D43" s="91">
        <f>D39+D20+D6+D35+D31+D17+D13+D10+D23+D26+D34</f>
        <v>7498.026000000001</v>
      </c>
      <c r="E43" s="76">
        <f>D43/C43</f>
        <v>0.8053078820551325</v>
      </c>
      <c r="F43" s="66" t="e">
        <f>#REF!+#REF!+#REF!+#REF!+#REF!+#REF!+#REF!+#REF!+#REF!+#REF!+#REF!</f>
        <v>#REF!</v>
      </c>
      <c r="G43" s="49" t="e">
        <f>#REF!+#REF!+#REF!+#REF!+#REF!+#REF!+#REF!+#REF!+#REF!+#REF!+#REF!</f>
        <v>#REF!</v>
      </c>
      <c r="H43" s="38" t="e">
        <f>#REF!+#REF!+#REF!+#REF!+#REF!+#REF!+#REF!+#REF!+#REF!+#REF!+#REF!</f>
        <v>#REF!</v>
      </c>
      <c r="I43" s="33" t="e">
        <f>#REF!+#REF!+#REF!+#REF!+#REF!+#REF!+#REF!+#REF!+#REF!+#REF!+#REF!</f>
        <v>#REF!</v>
      </c>
      <c r="J43" s="32" t="e">
        <f>#REF!+#REF!+#REF!+#REF!+#REF!+#REF!+#REF!+#REF!+#REF!+#REF!+#REF!</f>
        <v>#REF!</v>
      </c>
      <c r="K43" s="32" t="e">
        <f>#REF!+#REF!+#REF!+#REF!+#REF!+#REF!+#REF!+#REF!+#REF!+#REF!+#REF!</f>
        <v>#REF!</v>
      </c>
      <c r="L43" s="33" t="e">
        <f>#REF!+#REF!+#REF!+#REF!+#REF!+#REF!+#REF!+#REF!+#REF!+#REF!+#REF!</f>
        <v>#REF!</v>
      </c>
    </row>
    <row r="44" spans="1:12" ht="18" customHeight="1" thickTop="1">
      <c r="A44" s="61"/>
      <c r="B44" s="62" t="s">
        <v>3</v>
      </c>
      <c r="C44" s="92"/>
      <c r="D44" s="81"/>
      <c r="E44" s="93"/>
      <c r="F44" s="67"/>
      <c r="G44" s="50"/>
      <c r="H44" s="23"/>
      <c r="I44" s="24"/>
      <c r="J44" s="18"/>
      <c r="K44" s="22"/>
      <c r="L44" s="24"/>
    </row>
    <row r="45" spans="1:12" ht="18" customHeight="1">
      <c r="A45" s="84">
        <v>1</v>
      </c>
      <c r="B45" s="14" t="s">
        <v>5</v>
      </c>
      <c r="C45" s="88">
        <v>223.96</v>
      </c>
      <c r="D45" s="77">
        <v>223.96</v>
      </c>
      <c r="E45" s="78">
        <f aca="true" t="shared" si="2" ref="E45:E52">D45/C45</f>
        <v>1</v>
      </c>
      <c r="F45" s="67"/>
      <c r="G45" s="50"/>
      <c r="H45" s="23"/>
      <c r="I45" s="24"/>
      <c r="J45" s="18"/>
      <c r="K45" s="22"/>
      <c r="L45" s="24"/>
    </row>
    <row r="46" spans="1:12" ht="18" customHeight="1">
      <c r="A46" s="19">
        <v>2</v>
      </c>
      <c r="B46" s="11" t="s">
        <v>4</v>
      </c>
      <c r="C46" s="88">
        <v>212.8</v>
      </c>
      <c r="D46" s="77">
        <v>212.8</v>
      </c>
      <c r="E46" s="78">
        <f t="shared" si="2"/>
        <v>1</v>
      </c>
      <c r="F46" s="68">
        <v>860.87</v>
      </c>
      <c r="G46" s="51">
        <v>614.3</v>
      </c>
      <c r="H46" s="7"/>
      <c r="I46" s="8"/>
      <c r="J46" s="20"/>
      <c r="K46" s="4"/>
      <c r="L46" s="8"/>
    </row>
    <row r="47" spans="1:12" ht="18" customHeight="1">
      <c r="A47" s="19">
        <v>3</v>
      </c>
      <c r="B47" s="15" t="s">
        <v>7</v>
      </c>
      <c r="C47" s="88">
        <v>250.48</v>
      </c>
      <c r="D47" s="77">
        <v>250.48</v>
      </c>
      <c r="E47" s="78">
        <f t="shared" si="2"/>
        <v>1</v>
      </c>
      <c r="F47" s="68"/>
      <c r="G47" s="51"/>
      <c r="H47" s="7"/>
      <c r="I47" s="8"/>
      <c r="J47" s="20"/>
      <c r="K47" s="4"/>
      <c r="L47" s="8"/>
    </row>
    <row r="48" spans="1:12" ht="18" customHeight="1">
      <c r="A48" s="19">
        <v>4</v>
      </c>
      <c r="B48" s="15" t="s">
        <v>6</v>
      </c>
      <c r="C48" s="88">
        <v>192.01</v>
      </c>
      <c r="D48" s="77">
        <v>192.01</v>
      </c>
      <c r="E48" s="78">
        <f t="shared" si="2"/>
        <v>1</v>
      </c>
      <c r="F48" s="68"/>
      <c r="G48" s="51"/>
      <c r="H48" s="7"/>
      <c r="I48" s="8"/>
      <c r="J48" s="20"/>
      <c r="K48" s="4"/>
      <c r="L48" s="8"/>
    </row>
    <row r="49" spans="1:12" ht="18" customHeight="1">
      <c r="A49" s="19">
        <v>5</v>
      </c>
      <c r="B49" s="15" t="s">
        <v>62</v>
      </c>
      <c r="C49" s="88">
        <v>185.82</v>
      </c>
      <c r="D49" s="77">
        <v>185.82</v>
      </c>
      <c r="E49" s="78">
        <f t="shared" si="2"/>
        <v>1</v>
      </c>
      <c r="F49" s="68"/>
      <c r="G49" s="51"/>
      <c r="H49" s="7"/>
      <c r="I49" s="8"/>
      <c r="J49" s="20"/>
      <c r="K49" s="4"/>
      <c r="L49" s="8"/>
    </row>
    <row r="50" spans="1:12" ht="18" customHeight="1">
      <c r="A50" s="19">
        <v>6</v>
      </c>
      <c r="B50" s="15" t="s">
        <v>68</v>
      </c>
      <c r="C50" s="88">
        <v>206.77</v>
      </c>
      <c r="D50" s="77">
        <v>186</v>
      </c>
      <c r="E50" s="78">
        <f t="shared" si="2"/>
        <v>0.8995502248875562</v>
      </c>
      <c r="F50" s="68"/>
      <c r="G50" s="51"/>
      <c r="H50" s="7"/>
      <c r="I50" s="8"/>
      <c r="J50" s="20"/>
      <c r="K50" s="4"/>
      <c r="L50" s="8"/>
    </row>
    <row r="51" spans="1:12" ht="18" customHeight="1">
      <c r="A51" s="19">
        <v>7</v>
      </c>
      <c r="B51" s="15" t="s">
        <v>61</v>
      </c>
      <c r="C51" s="88">
        <v>435.737</v>
      </c>
      <c r="D51" s="77">
        <v>356</v>
      </c>
      <c r="E51" s="78">
        <f t="shared" si="2"/>
        <v>0.8170065888368442</v>
      </c>
      <c r="F51" s="68">
        <v>357.1</v>
      </c>
      <c r="G51" s="51">
        <v>357.1</v>
      </c>
      <c r="H51" s="7"/>
      <c r="I51" s="8"/>
      <c r="J51" s="20"/>
      <c r="K51" s="4"/>
      <c r="L51" s="8"/>
    </row>
    <row r="52" spans="1:12" s="9" customFormat="1" ht="18" customHeight="1" thickBot="1">
      <c r="A52" s="18"/>
      <c r="B52" s="16" t="s">
        <v>8</v>
      </c>
      <c r="C52" s="94">
        <f>C45+C46+C47+C48+C49+C50+C51</f>
        <v>1707.577</v>
      </c>
      <c r="D52" s="79">
        <f>D45+D46+D47+D48+D49+D50+D51</f>
        <v>1607.07</v>
      </c>
      <c r="E52" s="80">
        <f t="shared" si="2"/>
        <v>0.9411405752127137</v>
      </c>
      <c r="F52" s="69"/>
      <c r="G52" s="56"/>
      <c r="H52" s="39" t="e">
        <f>H46+#REF!+H51+#REF!</f>
        <v>#REF!</v>
      </c>
      <c r="I52" s="35" t="e">
        <f>I46+#REF!+I51+#REF!</f>
        <v>#REF!</v>
      </c>
      <c r="J52" s="34" t="e">
        <f>J46+#REF!+J51+#REF!</f>
        <v>#REF!</v>
      </c>
      <c r="K52" s="34" t="e">
        <f>K46+#REF!+K51+#REF!</f>
        <v>#REF!</v>
      </c>
      <c r="L52" s="35" t="e">
        <f>L46+#REF!+L51+#REF!</f>
        <v>#REF!</v>
      </c>
    </row>
    <row r="53" spans="1:12" ht="18" customHeight="1" thickBot="1" thickTop="1">
      <c r="A53" s="20"/>
      <c r="B53" s="31" t="s">
        <v>9</v>
      </c>
      <c r="C53" s="88"/>
      <c r="D53" s="77"/>
      <c r="E53" s="78"/>
      <c r="F53" s="70"/>
      <c r="G53" s="57"/>
      <c r="H53" s="7"/>
      <c r="I53" s="8"/>
      <c r="J53" s="20"/>
      <c r="K53" s="4"/>
      <c r="L53" s="8"/>
    </row>
    <row r="54" spans="1:12" ht="18" customHeight="1" thickTop="1">
      <c r="A54" s="19">
        <v>1</v>
      </c>
      <c r="B54" s="15" t="s">
        <v>67</v>
      </c>
      <c r="C54" s="88">
        <v>483.336</v>
      </c>
      <c r="D54" s="77">
        <v>453</v>
      </c>
      <c r="E54" s="78">
        <f aca="true" t="shared" si="3" ref="E54:E65">D54/C54</f>
        <v>0.9372362083519539</v>
      </c>
      <c r="F54" s="71"/>
      <c r="G54" s="54"/>
      <c r="H54" s="7"/>
      <c r="I54" s="8"/>
      <c r="J54" s="20"/>
      <c r="K54" s="4"/>
      <c r="L54" s="8"/>
    </row>
    <row r="55" spans="1:12" ht="18" customHeight="1">
      <c r="A55" s="19">
        <v>2</v>
      </c>
      <c r="B55" s="15" t="s">
        <v>10</v>
      </c>
      <c r="C55" s="88">
        <v>508.99</v>
      </c>
      <c r="D55" s="77">
        <v>508.99</v>
      </c>
      <c r="E55" s="78">
        <f t="shared" si="3"/>
        <v>1</v>
      </c>
      <c r="F55" s="68"/>
      <c r="G55" s="51"/>
      <c r="H55" s="7"/>
      <c r="I55" s="8"/>
      <c r="J55" s="20"/>
      <c r="K55" s="4"/>
      <c r="L55" s="8"/>
    </row>
    <row r="56" spans="1:12" ht="18" customHeight="1">
      <c r="A56" s="19">
        <v>3</v>
      </c>
      <c r="B56" s="15" t="s">
        <v>69</v>
      </c>
      <c r="C56" s="88">
        <f>1.76+82.03</f>
        <v>83.79</v>
      </c>
      <c r="D56" s="77">
        <v>75</v>
      </c>
      <c r="E56" s="78">
        <f t="shared" si="3"/>
        <v>0.895094880057286</v>
      </c>
      <c r="F56" s="72">
        <v>2128.97</v>
      </c>
      <c r="G56" s="58">
        <v>2333</v>
      </c>
      <c r="H56" s="40" t="e">
        <f>#REF!+#REF!</f>
        <v>#REF!</v>
      </c>
      <c r="I56" s="37" t="e">
        <f>#REF!+#REF!</f>
        <v>#REF!</v>
      </c>
      <c r="J56" s="36" t="e">
        <f>#REF!+#REF!</f>
        <v>#REF!</v>
      </c>
      <c r="K56" s="36" t="e">
        <f>#REF!+#REF!</f>
        <v>#REF!</v>
      </c>
      <c r="L56" s="37" t="e">
        <f>#REF!+#REF!</f>
        <v>#REF!</v>
      </c>
    </row>
    <row r="57" spans="1:12" ht="18" customHeight="1">
      <c r="A57" s="19">
        <v>4</v>
      </c>
      <c r="B57" s="15" t="s">
        <v>17</v>
      </c>
      <c r="C57" s="88">
        <f>79.72+5.92</f>
        <v>85.64</v>
      </c>
      <c r="D57" s="77">
        <v>75</v>
      </c>
      <c r="E57" s="78">
        <f t="shared" si="3"/>
        <v>0.8757589911256423</v>
      </c>
      <c r="F57" s="68">
        <v>1081.37</v>
      </c>
      <c r="G57" s="51">
        <v>620</v>
      </c>
      <c r="H57" s="7"/>
      <c r="I57" s="8"/>
      <c r="J57" s="20"/>
      <c r="K57" s="4"/>
      <c r="L57" s="8"/>
    </row>
    <row r="58" spans="1:12" ht="18" customHeight="1">
      <c r="A58" s="19">
        <v>5</v>
      </c>
      <c r="B58" s="15" t="s">
        <v>11</v>
      </c>
      <c r="C58" s="88">
        <v>110.38</v>
      </c>
      <c r="D58" s="77">
        <v>86</v>
      </c>
      <c r="E58" s="78">
        <f t="shared" si="3"/>
        <v>0.7791266533792354</v>
      </c>
      <c r="F58" s="68">
        <v>1387</v>
      </c>
      <c r="G58" s="51">
        <v>1387</v>
      </c>
      <c r="H58" s="7"/>
      <c r="I58" s="8"/>
      <c r="J58" s="20"/>
      <c r="K58" s="4"/>
      <c r="L58" s="8"/>
    </row>
    <row r="59" spans="1:12" ht="18" customHeight="1">
      <c r="A59" s="19">
        <v>6</v>
      </c>
      <c r="B59" s="15" t="s">
        <v>12</v>
      </c>
      <c r="C59" s="88">
        <v>218.77</v>
      </c>
      <c r="D59" s="77">
        <v>218.77</v>
      </c>
      <c r="E59" s="78">
        <f t="shared" si="3"/>
        <v>1</v>
      </c>
      <c r="F59" s="68">
        <v>1328.98</v>
      </c>
      <c r="G59" s="51">
        <v>10</v>
      </c>
      <c r="H59" s="7"/>
      <c r="I59" s="8"/>
      <c r="J59" s="20"/>
      <c r="K59" s="4"/>
      <c r="L59" s="8"/>
    </row>
    <row r="60" spans="1:12" ht="18" customHeight="1">
      <c r="A60" s="86">
        <v>7</v>
      </c>
      <c r="B60" s="15" t="s">
        <v>51</v>
      </c>
      <c r="C60" s="88">
        <v>315.89</v>
      </c>
      <c r="D60" s="77">
        <v>315.89</v>
      </c>
      <c r="E60" s="78">
        <f t="shared" si="3"/>
        <v>1</v>
      </c>
      <c r="F60" s="68">
        <v>726.61</v>
      </c>
      <c r="G60" s="51">
        <v>0</v>
      </c>
      <c r="H60" s="7"/>
      <c r="I60" s="8"/>
      <c r="J60" s="20"/>
      <c r="K60" s="4"/>
      <c r="L60" s="8"/>
    </row>
    <row r="61" spans="1:12" ht="18" customHeight="1">
      <c r="A61" s="19">
        <v>8</v>
      </c>
      <c r="B61" s="15" t="s">
        <v>13</v>
      </c>
      <c r="C61" s="88">
        <v>575.99</v>
      </c>
      <c r="D61" s="77">
        <v>575</v>
      </c>
      <c r="E61" s="78">
        <f t="shared" si="3"/>
        <v>0.9982812201600723</v>
      </c>
      <c r="F61" s="68">
        <v>1287.06</v>
      </c>
      <c r="G61" s="51">
        <v>749.48</v>
      </c>
      <c r="H61" s="7">
        <v>3</v>
      </c>
      <c r="I61" s="8">
        <v>0</v>
      </c>
      <c r="J61" s="20">
        <v>21</v>
      </c>
      <c r="K61" s="4">
        <v>2</v>
      </c>
      <c r="L61" s="8">
        <v>14</v>
      </c>
    </row>
    <row r="62" spans="1:12" ht="18" customHeight="1">
      <c r="A62" s="19">
        <v>9</v>
      </c>
      <c r="B62" s="17" t="s">
        <v>14</v>
      </c>
      <c r="C62" s="88">
        <f>11.58+683.58+3.05</f>
        <v>698.21</v>
      </c>
      <c r="D62" s="77">
        <v>698.212</v>
      </c>
      <c r="E62" s="78">
        <f t="shared" si="3"/>
        <v>1.0000028644677101</v>
      </c>
      <c r="F62" s="68">
        <v>9403.88</v>
      </c>
      <c r="G62" s="51">
        <v>1500</v>
      </c>
      <c r="H62" s="7"/>
      <c r="I62" s="8"/>
      <c r="J62" s="20"/>
      <c r="K62" s="4"/>
      <c r="L62" s="8"/>
    </row>
    <row r="63" spans="1:12" ht="18" customHeight="1">
      <c r="A63" s="19">
        <v>10</v>
      </c>
      <c r="B63" s="17" t="s">
        <v>70</v>
      </c>
      <c r="C63" s="88">
        <v>12.69</v>
      </c>
      <c r="D63" s="77">
        <v>12.69</v>
      </c>
      <c r="E63" s="78">
        <f t="shared" si="3"/>
        <v>1</v>
      </c>
      <c r="F63" s="68">
        <f>197.86+1802.19+4410.69</f>
        <v>6410.74</v>
      </c>
      <c r="G63" s="51">
        <f>182+139+30</f>
        <v>351</v>
      </c>
      <c r="H63" s="7"/>
      <c r="I63" s="8"/>
      <c r="J63" s="20"/>
      <c r="K63" s="4"/>
      <c r="L63" s="8"/>
    </row>
    <row r="64" spans="1:12" ht="18" customHeight="1" thickBot="1">
      <c r="A64" s="29"/>
      <c r="B64" s="30" t="s">
        <v>16</v>
      </c>
      <c r="C64" s="97">
        <f>C54+C55+C56+C57+C58+C59+C60+C61+C62+C63</f>
        <v>3093.686</v>
      </c>
      <c r="D64" s="82">
        <f>D54+D55+D56+D57+D58+D59+D60+D61+D62+D63</f>
        <v>3018.552</v>
      </c>
      <c r="E64" s="83">
        <f t="shared" si="3"/>
        <v>0.9757137602200094</v>
      </c>
      <c r="F64" s="73">
        <v>26393.35</v>
      </c>
      <c r="G64" s="52">
        <v>12960.5</v>
      </c>
      <c r="H64" s="43" t="e">
        <f>H54+H55+H56+H57+H58+H59+H60+H61+H62+H63</f>
        <v>#REF!</v>
      </c>
      <c r="I64" s="44" t="e">
        <f>I54+I55+I56+I57+I58+I59+I60+I61+I62+I63</f>
        <v>#REF!</v>
      </c>
      <c r="J64" s="42" t="e">
        <f>J54+J55+J56+J57+J58+J59+J60+J61+J62+J63</f>
        <v>#REF!</v>
      </c>
      <c r="K64" s="42" t="e">
        <f>K54+K55+K56+K57+K58+K59+K60+K61+K62+K63</f>
        <v>#REF!</v>
      </c>
      <c r="L64" s="44" t="e">
        <f>L54+L55+L56+L57+L58+L59+L60+L61+L62+L63</f>
        <v>#REF!</v>
      </c>
    </row>
    <row r="65" spans="1:12" ht="18" customHeight="1" thickBot="1" thickTop="1">
      <c r="A65" s="27"/>
      <c r="B65" s="28" t="s">
        <v>15</v>
      </c>
      <c r="C65" s="95">
        <f>C43+C52+C64</f>
        <v>14112.02</v>
      </c>
      <c r="D65" s="55">
        <f>D43+D52+D64</f>
        <v>12123.648000000001</v>
      </c>
      <c r="E65" s="96">
        <f t="shared" si="3"/>
        <v>0.8591008232698083</v>
      </c>
      <c r="F65" s="74" t="e">
        <f>F55+F56+#REF!+F58+F59+F60+F61+F62+F63+F64</f>
        <v>#REF!</v>
      </c>
      <c r="G65" s="53" t="e">
        <f>G55+G56+#REF!+G58+G59+G60+G61+G62+G63+G64</f>
        <v>#REF!</v>
      </c>
      <c r="H65" s="45" t="e">
        <f>H43+H52+H64</f>
        <v>#REF!</v>
      </c>
      <c r="I65" s="46" t="e">
        <f>I43+I52+I64</f>
        <v>#REF!</v>
      </c>
      <c r="J65" s="47" t="e">
        <f>J43+J52+J64</f>
        <v>#REF!</v>
      </c>
      <c r="K65" s="47" t="e">
        <f>K43+K52+K64</f>
        <v>#REF!</v>
      </c>
      <c r="L65" s="46" t="e">
        <f>L43+L52+L64</f>
        <v>#REF!</v>
      </c>
    </row>
    <row r="66" spans="2:7" ht="45.75" customHeight="1" thickBot="1" thickTop="1">
      <c r="B66" s="6" t="s">
        <v>63</v>
      </c>
      <c r="E66" s="85" t="s">
        <v>60</v>
      </c>
      <c r="F66" s="55"/>
      <c r="G66" s="55"/>
    </row>
    <row r="67" ht="13.5" thickTop="1"/>
  </sheetData>
  <sheetProtection/>
  <mergeCells count="11">
    <mergeCell ref="K4:L4"/>
    <mergeCell ref="A1:L1"/>
    <mergeCell ref="A3:L3"/>
    <mergeCell ref="A2:L2"/>
    <mergeCell ref="F4:I4"/>
    <mergeCell ref="J4:J5"/>
    <mergeCell ref="A4:A5"/>
    <mergeCell ref="B4:B5"/>
    <mergeCell ref="C4:E4"/>
    <mergeCell ref="F5:G5"/>
    <mergeCell ref="H5:I5"/>
  </mergeCells>
  <printOptions horizontalCentered="1"/>
  <pageMargins left="0.1968503937007874" right="0.1968503937007874" top="0.5905511811023623" bottom="0.3937007874015748" header="0.31496062992125984" footer="0.31496062992125984"/>
  <pageSetup fitToHeight="2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78" zoomScaleNormal="75" zoomScaleSheetLayoutView="78" zoomScalePageLayoutView="0" workbookViewId="0" topLeftCell="A1">
      <pane ySplit="6" topLeftCell="A10" activePane="bottomLeft" state="frozen"/>
      <selection pane="topLeft" activeCell="A1" sqref="A1"/>
      <selection pane="bottomLeft" activeCell="F25" sqref="F25"/>
    </sheetView>
  </sheetViews>
  <sheetFormatPr defaultColWidth="8.8515625" defaultRowHeight="12.75"/>
  <cols>
    <col min="1" max="1" width="10.8515625" style="1" customWidth="1"/>
    <col min="2" max="2" width="30.140625" style="5" customWidth="1"/>
    <col min="3" max="3" width="28.7109375" style="1" customWidth="1"/>
    <col min="4" max="4" width="17.421875" style="1" customWidth="1"/>
    <col min="5" max="5" width="18.140625" style="1" customWidth="1"/>
    <col min="6" max="6" width="19.28125" style="1" customWidth="1"/>
    <col min="7" max="7" width="15.140625" style="1" hidden="1" customWidth="1"/>
    <col min="8" max="8" width="13.57421875" style="1" hidden="1" customWidth="1"/>
    <col min="9" max="13" width="8.8515625" style="1" hidden="1" customWidth="1"/>
    <col min="14" max="16384" width="8.8515625" style="1" customWidth="1"/>
  </cols>
  <sheetData>
    <row r="1" spans="1:13" ht="22.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48" customHeight="1">
      <c r="A2" s="165" t="s">
        <v>77</v>
      </c>
      <c r="B2" s="165"/>
      <c r="C2" s="165"/>
      <c r="D2" s="165"/>
      <c r="E2" s="165"/>
      <c r="F2" s="165"/>
      <c r="G2" s="101"/>
      <c r="H2" s="101"/>
      <c r="I2" s="101"/>
      <c r="J2" s="101"/>
      <c r="K2" s="101"/>
      <c r="L2" s="101"/>
      <c r="M2" s="101"/>
    </row>
    <row r="3" spans="1:13" ht="26.25" customHeight="1" thickBot="1">
      <c r="A3" s="171" t="s">
        <v>117</v>
      </c>
      <c r="B3" s="171"/>
      <c r="C3" s="171"/>
      <c r="D3" s="142" t="s">
        <v>120</v>
      </c>
      <c r="E3" s="142"/>
      <c r="F3" s="142"/>
      <c r="G3" s="142"/>
      <c r="H3" s="142"/>
      <c r="I3" s="142"/>
      <c r="J3" s="142"/>
      <c r="K3" s="142"/>
      <c r="L3" s="142"/>
      <c r="M3" s="142"/>
    </row>
    <row r="4" spans="1:14" ht="38.25" customHeight="1" thickBot="1">
      <c r="A4" s="166" t="s">
        <v>71</v>
      </c>
      <c r="B4" s="166" t="s">
        <v>78</v>
      </c>
      <c r="C4" s="167" t="s">
        <v>113</v>
      </c>
      <c r="D4" s="168" t="s">
        <v>79</v>
      </c>
      <c r="E4" s="168"/>
      <c r="F4" s="168"/>
      <c r="G4" s="168"/>
      <c r="H4" s="168"/>
      <c r="I4" s="168"/>
      <c r="J4" s="168"/>
      <c r="K4" s="168"/>
      <c r="L4" s="168"/>
      <c r="M4" s="168"/>
      <c r="N4" s="124"/>
    </row>
    <row r="5" spans="1:13" ht="40.5" customHeight="1" thickBot="1">
      <c r="A5" s="166"/>
      <c r="B5" s="166"/>
      <c r="C5" s="167"/>
      <c r="D5" s="173" t="s">
        <v>112</v>
      </c>
      <c r="E5" s="173" t="s">
        <v>111</v>
      </c>
      <c r="F5" s="145" t="s">
        <v>119</v>
      </c>
      <c r="G5" s="141"/>
      <c r="H5" s="141"/>
      <c r="I5" s="141"/>
      <c r="J5" s="141"/>
      <c r="K5" s="141"/>
      <c r="L5" s="141"/>
      <c r="M5" s="141"/>
    </row>
    <row r="6" spans="1:13" ht="24" customHeight="1" thickBot="1">
      <c r="A6" s="166"/>
      <c r="B6" s="166"/>
      <c r="C6" s="167"/>
      <c r="D6" s="174"/>
      <c r="E6" s="174"/>
      <c r="F6" s="144" t="str">
        <f>D3</f>
        <v>19.02.2021 г.</v>
      </c>
      <c r="G6" s="121" t="s">
        <v>58</v>
      </c>
      <c r="H6" s="121"/>
      <c r="I6" s="121" t="s">
        <v>59</v>
      </c>
      <c r="J6" s="121"/>
      <c r="K6" s="122"/>
      <c r="L6" s="123" t="s">
        <v>55</v>
      </c>
      <c r="M6" s="123" t="s">
        <v>56</v>
      </c>
    </row>
    <row r="7" spans="1:13" s="138" customFormat="1" ht="22.5" customHeight="1">
      <c r="A7" s="129">
        <v>1</v>
      </c>
      <c r="B7" s="130" t="s">
        <v>80</v>
      </c>
      <c r="C7" s="131">
        <v>413.931</v>
      </c>
      <c r="D7" s="131">
        <v>256</v>
      </c>
      <c r="E7" s="131">
        <v>186</v>
      </c>
      <c r="F7" s="132">
        <v>185</v>
      </c>
      <c r="G7" s="135"/>
      <c r="H7" s="136"/>
      <c r="I7" s="137"/>
      <c r="J7" s="137"/>
      <c r="K7" s="137"/>
      <c r="L7" s="137"/>
      <c r="M7" s="137"/>
    </row>
    <row r="8" spans="1:13" s="138" customFormat="1" ht="22.5" customHeight="1">
      <c r="A8" s="105">
        <v>2</v>
      </c>
      <c r="B8" s="102" t="s">
        <v>81</v>
      </c>
      <c r="C8" s="103">
        <v>399.825</v>
      </c>
      <c r="D8" s="103">
        <v>373</v>
      </c>
      <c r="E8" s="103">
        <v>189</v>
      </c>
      <c r="F8" s="127">
        <v>180</v>
      </c>
      <c r="G8" s="125"/>
      <c r="H8" s="114"/>
      <c r="I8" s="139"/>
      <c r="J8" s="139"/>
      <c r="K8" s="139"/>
      <c r="L8" s="139"/>
      <c r="M8" s="139"/>
    </row>
    <row r="9" spans="1:13" s="138" customFormat="1" ht="22.5" customHeight="1">
      <c r="A9" s="105">
        <v>3</v>
      </c>
      <c r="B9" s="104" t="s">
        <v>82</v>
      </c>
      <c r="C9" s="133">
        <v>279.71</v>
      </c>
      <c r="D9" s="103">
        <v>320</v>
      </c>
      <c r="E9" s="103">
        <v>198</v>
      </c>
      <c r="F9" s="127">
        <v>190</v>
      </c>
      <c r="G9" s="125"/>
      <c r="H9" s="114"/>
      <c r="I9" s="139"/>
      <c r="J9" s="139"/>
      <c r="K9" s="139"/>
      <c r="L9" s="139"/>
      <c r="M9" s="139"/>
    </row>
    <row r="10" spans="1:13" s="138" customFormat="1" ht="22.5" customHeight="1">
      <c r="A10" s="105">
        <v>4</v>
      </c>
      <c r="B10" s="102" t="s">
        <v>83</v>
      </c>
      <c r="C10" s="103">
        <v>493.204</v>
      </c>
      <c r="D10" s="103">
        <v>170</v>
      </c>
      <c r="E10" s="103">
        <v>75</v>
      </c>
      <c r="F10" s="127">
        <v>75</v>
      </c>
      <c r="G10" s="125"/>
      <c r="H10" s="114"/>
      <c r="I10" s="139"/>
      <c r="J10" s="139"/>
      <c r="K10" s="139"/>
      <c r="L10" s="139"/>
      <c r="M10" s="139"/>
    </row>
    <row r="11" spans="1:13" s="138" customFormat="1" ht="22.5" customHeight="1">
      <c r="A11" s="105">
        <v>5</v>
      </c>
      <c r="B11" s="102" t="s">
        <v>84</v>
      </c>
      <c r="C11" s="103">
        <v>401.429</v>
      </c>
      <c r="D11" s="103">
        <v>337</v>
      </c>
      <c r="E11" s="103">
        <v>43</v>
      </c>
      <c r="F11" s="127">
        <v>43</v>
      </c>
      <c r="G11" s="125"/>
      <c r="H11" s="114"/>
      <c r="I11" s="139"/>
      <c r="J11" s="139"/>
      <c r="K11" s="139"/>
      <c r="L11" s="139"/>
      <c r="M11" s="139"/>
    </row>
    <row r="12" spans="1:13" s="138" customFormat="1" ht="22.5" customHeight="1">
      <c r="A12" s="105">
        <v>6</v>
      </c>
      <c r="B12" s="102" t="s">
        <v>85</v>
      </c>
      <c r="C12" s="103">
        <v>500.486</v>
      </c>
      <c r="D12" s="103">
        <v>341</v>
      </c>
      <c r="E12" s="103">
        <v>89</v>
      </c>
      <c r="F12" s="127">
        <v>89</v>
      </c>
      <c r="G12" s="125"/>
      <c r="H12" s="114"/>
      <c r="I12" s="139"/>
      <c r="J12" s="139"/>
      <c r="K12" s="139"/>
      <c r="L12" s="139"/>
      <c r="M12" s="139"/>
    </row>
    <row r="13" spans="1:13" s="138" customFormat="1" ht="22.5" customHeight="1">
      <c r="A13" s="105">
        <v>7</v>
      </c>
      <c r="B13" s="104" t="s">
        <v>86</v>
      </c>
      <c r="C13" s="103">
        <v>490.31</v>
      </c>
      <c r="D13" s="103">
        <v>355</v>
      </c>
      <c r="E13" s="103">
        <v>284</v>
      </c>
      <c r="F13" s="127">
        <v>280</v>
      </c>
      <c r="G13" s="125"/>
      <c r="H13" s="114"/>
      <c r="I13" s="139"/>
      <c r="J13" s="139"/>
      <c r="K13" s="139"/>
      <c r="L13" s="139"/>
      <c r="M13" s="139"/>
    </row>
    <row r="14" spans="1:13" s="138" customFormat="1" ht="22.5" customHeight="1">
      <c r="A14" s="105">
        <v>8</v>
      </c>
      <c r="B14" s="102" t="s">
        <v>87</v>
      </c>
      <c r="C14" s="103">
        <v>498.89</v>
      </c>
      <c r="D14" s="103">
        <v>349</v>
      </c>
      <c r="E14" s="103">
        <v>294</v>
      </c>
      <c r="F14" s="127">
        <v>290</v>
      </c>
      <c r="G14" s="125"/>
      <c r="H14" s="114"/>
      <c r="I14" s="139"/>
      <c r="J14" s="139"/>
      <c r="K14" s="139"/>
      <c r="L14" s="139"/>
      <c r="M14" s="139"/>
    </row>
    <row r="15" spans="1:13" s="138" customFormat="1" ht="22.5" customHeight="1">
      <c r="A15" s="105">
        <v>9</v>
      </c>
      <c r="B15" s="102" t="s">
        <v>88</v>
      </c>
      <c r="C15" s="103">
        <v>387.37</v>
      </c>
      <c r="D15" s="103">
        <v>154</v>
      </c>
      <c r="E15" s="103">
        <v>113</v>
      </c>
      <c r="F15" s="127">
        <v>111</v>
      </c>
      <c r="G15" s="125"/>
      <c r="H15" s="114"/>
      <c r="I15" s="139"/>
      <c r="J15" s="139"/>
      <c r="K15" s="139"/>
      <c r="L15" s="139"/>
      <c r="M15" s="139"/>
    </row>
    <row r="16" spans="1:13" s="138" customFormat="1" ht="22.5" customHeight="1">
      <c r="A16" s="105">
        <v>10</v>
      </c>
      <c r="B16" s="104" t="s">
        <v>89</v>
      </c>
      <c r="C16" s="103">
        <v>398.406</v>
      </c>
      <c r="D16" s="103">
        <v>336</v>
      </c>
      <c r="E16" s="103">
        <v>106</v>
      </c>
      <c r="F16" s="127">
        <v>106</v>
      </c>
      <c r="G16" s="125"/>
      <c r="H16" s="114"/>
      <c r="I16" s="139"/>
      <c r="J16" s="139"/>
      <c r="K16" s="139"/>
      <c r="L16" s="139"/>
      <c r="M16" s="139"/>
    </row>
    <row r="17" spans="1:13" s="138" customFormat="1" ht="22.5" customHeight="1">
      <c r="A17" s="105">
        <v>11</v>
      </c>
      <c r="B17" s="102" t="s">
        <v>90</v>
      </c>
      <c r="C17" s="103">
        <v>303.218</v>
      </c>
      <c r="D17" s="103">
        <v>575</v>
      </c>
      <c r="E17" s="103">
        <v>120</v>
      </c>
      <c r="F17" s="127">
        <v>110</v>
      </c>
      <c r="G17" s="125"/>
      <c r="H17" s="114"/>
      <c r="I17" s="139"/>
      <c r="J17" s="139"/>
      <c r="K17" s="139"/>
      <c r="L17" s="139"/>
      <c r="M17" s="139"/>
    </row>
    <row r="18" spans="1:13" s="138" customFormat="1" ht="22.5" customHeight="1">
      <c r="A18" s="105">
        <v>12</v>
      </c>
      <c r="B18" s="102" t="s">
        <v>91</v>
      </c>
      <c r="C18" s="103">
        <v>235.171</v>
      </c>
      <c r="D18" s="103">
        <v>124</v>
      </c>
      <c r="E18" s="103">
        <v>78</v>
      </c>
      <c r="F18" s="127">
        <v>75</v>
      </c>
      <c r="G18" s="125"/>
      <c r="H18" s="114"/>
      <c r="I18" s="139"/>
      <c r="J18" s="139"/>
      <c r="K18" s="139"/>
      <c r="L18" s="139"/>
      <c r="M18" s="139"/>
    </row>
    <row r="19" spans="1:13" s="138" customFormat="1" ht="22.5" customHeight="1">
      <c r="A19" s="105">
        <v>13</v>
      </c>
      <c r="B19" s="104" t="s">
        <v>110</v>
      </c>
      <c r="C19" s="103">
        <v>492.851</v>
      </c>
      <c r="D19" s="103">
        <v>525</v>
      </c>
      <c r="E19" s="103">
        <v>525</v>
      </c>
      <c r="F19" s="127">
        <v>425</v>
      </c>
      <c r="G19" s="125"/>
      <c r="H19" s="114"/>
      <c r="I19" s="139"/>
      <c r="J19" s="139"/>
      <c r="K19" s="139"/>
      <c r="L19" s="139"/>
      <c r="M19" s="139"/>
    </row>
    <row r="20" spans="1:13" s="138" customFormat="1" ht="22.5" customHeight="1">
      <c r="A20" s="105">
        <v>14</v>
      </c>
      <c r="B20" s="102" t="s">
        <v>92</v>
      </c>
      <c r="C20" s="103">
        <v>599.45</v>
      </c>
      <c r="D20" s="103">
        <v>450</v>
      </c>
      <c r="E20" s="103">
        <v>390</v>
      </c>
      <c r="F20" s="127">
        <v>390</v>
      </c>
      <c r="G20" s="125"/>
      <c r="H20" s="114"/>
      <c r="I20" s="139"/>
      <c r="J20" s="139"/>
      <c r="K20" s="139"/>
      <c r="L20" s="139"/>
      <c r="M20" s="139"/>
    </row>
    <row r="21" spans="1:13" s="138" customFormat="1" ht="22.5" customHeight="1">
      <c r="A21" s="105">
        <v>15</v>
      </c>
      <c r="B21" s="102" t="s">
        <v>93</v>
      </c>
      <c r="C21" s="103">
        <v>621.377</v>
      </c>
      <c r="D21" s="103">
        <v>544</v>
      </c>
      <c r="E21" s="103">
        <v>422</v>
      </c>
      <c r="F21" s="127">
        <v>400</v>
      </c>
      <c r="G21" s="125"/>
      <c r="H21" s="114"/>
      <c r="I21" s="139"/>
      <c r="J21" s="139"/>
      <c r="K21" s="139"/>
      <c r="L21" s="139"/>
      <c r="M21" s="139"/>
    </row>
    <row r="22" spans="1:13" s="138" customFormat="1" ht="22.5" customHeight="1">
      <c r="A22" s="105">
        <v>16</v>
      </c>
      <c r="B22" s="102" t="s">
        <v>94</v>
      </c>
      <c r="C22" s="103">
        <v>431.061</v>
      </c>
      <c r="D22" s="103">
        <v>203</v>
      </c>
      <c r="E22" s="103">
        <v>145</v>
      </c>
      <c r="F22" s="127">
        <v>135</v>
      </c>
      <c r="G22" s="125"/>
      <c r="H22" s="114"/>
      <c r="I22" s="139"/>
      <c r="J22" s="139"/>
      <c r="K22" s="139"/>
      <c r="L22" s="139"/>
      <c r="M22" s="139"/>
    </row>
    <row r="23" spans="1:13" s="138" customFormat="1" ht="22.5" customHeight="1">
      <c r="A23" s="105">
        <v>17</v>
      </c>
      <c r="B23" s="102" t="s">
        <v>95</v>
      </c>
      <c r="C23" s="103">
        <v>273.677</v>
      </c>
      <c r="D23" s="103">
        <v>351</v>
      </c>
      <c r="E23" s="103">
        <v>300</v>
      </c>
      <c r="F23" s="127">
        <v>290</v>
      </c>
      <c r="G23" s="125"/>
      <c r="H23" s="114"/>
      <c r="I23" s="139"/>
      <c r="J23" s="139"/>
      <c r="K23" s="139"/>
      <c r="L23" s="139"/>
      <c r="M23" s="139"/>
    </row>
    <row r="24" spans="1:13" s="138" customFormat="1" ht="22.5" customHeight="1">
      <c r="A24" s="105">
        <v>18</v>
      </c>
      <c r="B24" s="102" t="s">
        <v>96</v>
      </c>
      <c r="C24" s="103">
        <v>268.566</v>
      </c>
      <c r="D24" s="103">
        <v>302</v>
      </c>
      <c r="E24" s="103">
        <v>189</v>
      </c>
      <c r="F24" s="127">
        <v>170</v>
      </c>
      <c r="G24" s="125"/>
      <c r="H24" s="114"/>
      <c r="I24" s="139"/>
      <c r="J24" s="139"/>
      <c r="K24" s="139"/>
      <c r="L24" s="139"/>
      <c r="M24" s="139"/>
    </row>
    <row r="25" spans="1:13" s="138" customFormat="1" ht="22.5" customHeight="1">
      <c r="A25" s="105">
        <v>19</v>
      </c>
      <c r="B25" s="102" t="s">
        <v>97</v>
      </c>
      <c r="C25" s="103">
        <v>314.349</v>
      </c>
      <c r="D25" s="103">
        <v>346</v>
      </c>
      <c r="E25" s="103">
        <v>310</v>
      </c>
      <c r="F25" s="127">
        <v>310</v>
      </c>
      <c r="G25" s="125"/>
      <c r="H25" s="114"/>
      <c r="I25" s="139"/>
      <c r="J25" s="139"/>
      <c r="K25" s="139"/>
      <c r="L25" s="139"/>
      <c r="M25" s="139"/>
    </row>
    <row r="26" spans="1:13" s="138" customFormat="1" ht="22.5" customHeight="1">
      <c r="A26" s="105">
        <v>20</v>
      </c>
      <c r="B26" s="102" t="s">
        <v>98</v>
      </c>
      <c r="C26" s="103">
        <v>474.52</v>
      </c>
      <c r="D26" s="103">
        <v>461</v>
      </c>
      <c r="E26" s="103">
        <v>212</v>
      </c>
      <c r="F26" s="127">
        <v>208</v>
      </c>
      <c r="G26" s="125"/>
      <c r="H26" s="114"/>
      <c r="I26" s="139"/>
      <c r="J26" s="139"/>
      <c r="K26" s="139"/>
      <c r="L26" s="139"/>
      <c r="M26" s="139"/>
    </row>
    <row r="27" spans="1:13" s="138" customFormat="1" ht="22.5" customHeight="1">
      <c r="A27" s="105">
        <v>21</v>
      </c>
      <c r="B27" s="102" t="s">
        <v>99</v>
      </c>
      <c r="C27" s="103">
        <v>335.488</v>
      </c>
      <c r="D27" s="103">
        <v>156</v>
      </c>
      <c r="E27" s="103">
        <v>130</v>
      </c>
      <c r="F27" s="127">
        <v>120</v>
      </c>
      <c r="G27" s="125"/>
      <c r="H27" s="114"/>
      <c r="I27" s="139"/>
      <c r="J27" s="139"/>
      <c r="K27" s="139"/>
      <c r="L27" s="139"/>
      <c r="M27" s="139"/>
    </row>
    <row r="28" spans="1:13" s="138" customFormat="1" ht="22.5" customHeight="1">
      <c r="A28" s="105">
        <v>22</v>
      </c>
      <c r="B28" s="102" t="s">
        <v>100</v>
      </c>
      <c r="C28" s="103">
        <v>354.625</v>
      </c>
      <c r="D28" s="103">
        <v>226</v>
      </c>
      <c r="E28" s="103">
        <v>206</v>
      </c>
      <c r="F28" s="127">
        <v>200</v>
      </c>
      <c r="G28" s="125"/>
      <c r="H28" s="114"/>
      <c r="I28" s="139"/>
      <c r="J28" s="139"/>
      <c r="K28" s="139"/>
      <c r="L28" s="139"/>
      <c r="M28" s="139"/>
    </row>
    <row r="29" spans="1:13" s="138" customFormat="1" ht="22.5" customHeight="1">
      <c r="A29" s="105">
        <v>23</v>
      </c>
      <c r="B29" s="102" t="s">
        <v>101</v>
      </c>
      <c r="C29" s="103">
        <v>588.228</v>
      </c>
      <c r="D29" s="103">
        <v>632</v>
      </c>
      <c r="E29" s="103">
        <v>590</v>
      </c>
      <c r="F29" s="127">
        <v>580</v>
      </c>
      <c r="G29" s="125"/>
      <c r="H29" s="114"/>
      <c r="I29" s="139"/>
      <c r="J29" s="139"/>
      <c r="K29" s="139"/>
      <c r="L29" s="139"/>
      <c r="M29" s="139"/>
    </row>
    <row r="30" spans="1:13" s="138" customFormat="1" ht="22.5" customHeight="1">
      <c r="A30" s="105">
        <v>24</v>
      </c>
      <c r="B30" s="102" t="s">
        <v>102</v>
      </c>
      <c r="C30" s="103">
        <v>694.652</v>
      </c>
      <c r="D30" s="103">
        <v>578</v>
      </c>
      <c r="E30" s="103">
        <v>380</v>
      </c>
      <c r="F30" s="127">
        <v>380</v>
      </c>
      <c r="G30" s="125"/>
      <c r="H30" s="114"/>
      <c r="I30" s="139"/>
      <c r="J30" s="139"/>
      <c r="K30" s="139"/>
      <c r="L30" s="139"/>
      <c r="M30" s="139"/>
    </row>
    <row r="31" spans="1:13" s="138" customFormat="1" ht="22.5" customHeight="1">
      <c r="A31" s="105">
        <v>25</v>
      </c>
      <c r="B31" s="102" t="s">
        <v>103</v>
      </c>
      <c r="C31" s="103">
        <v>357.177</v>
      </c>
      <c r="D31" s="103">
        <v>188</v>
      </c>
      <c r="E31" s="103">
        <v>188</v>
      </c>
      <c r="F31" s="127">
        <v>170</v>
      </c>
      <c r="G31" s="125"/>
      <c r="H31" s="114"/>
      <c r="I31" s="139"/>
      <c r="J31" s="139"/>
      <c r="K31" s="139"/>
      <c r="L31" s="139"/>
      <c r="M31" s="139"/>
    </row>
    <row r="32" spans="1:13" s="138" customFormat="1" ht="22.5" customHeight="1">
      <c r="A32" s="105">
        <v>26</v>
      </c>
      <c r="B32" s="102" t="s">
        <v>104</v>
      </c>
      <c r="C32" s="103">
        <v>464.335</v>
      </c>
      <c r="D32" s="103">
        <v>567</v>
      </c>
      <c r="E32" s="103">
        <v>511</v>
      </c>
      <c r="F32" s="127">
        <v>510</v>
      </c>
      <c r="G32" s="125"/>
      <c r="H32" s="114"/>
      <c r="I32" s="139"/>
      <c r="J32" s="139"/>
      <c r="K32" s="139"/>
      <c r="L32" s="139"/>
      <c r="M32" s="139"/>
    </row>
    <row r="33" spans="1:13" s="138" customFormat="1" ht="22.5" customHeight="1">
      <c r="A33" s="105">
        <v>27</v>
      </c>
      <c r="B33" s="104" t="s">
        <v>105</v>
      </c>
      <c r="C33" s="103">
        <v>497.242</v>
      </c>
      <c r="D33" s="103">
        <v>717</v>
      </c>
      <c r="E33" s="103">
        <v>228</v>
      </c>
      <c r="F33" s="127">
        <v>220</v>
      </c>
      <c r="G33" s="125"/>
      <c r="H33" s="114"/>
      <c r="I33" s="139"/>
      <c r="J33" s="139"/>
      <c r="K33" s="139"/>
      <c r="L33" s="139"/>
      <c r="M33" s="139"/>
    </row>
    <row r="34" spans="1:13" s="138" customFormat="1" ht="22.5" customHeight="1">
      <c r="A34" s="105">
        <v>28</v>
      </c>
      <c r="B34" s="102" t="s">
        <v>106</v>
      </c>
      <c r="C34" s="103">
        <v>301.52</v>
      </c>
      <c r="D34" s="103">
        <v>206</v>
      </c>
      <c r="E34" s="103">
        <v>190</v>
      </c>
      <c r="F34" s="127">
        <v>185</v>
      </c>
      <c r="G34" s="125"/>
      <c r="H34" s="114"/>
      <c r="I34" s="139"/>
      <c r="J34" s="139"/>
      <c r="K34" s="139"/>
      <c r="L34" s="139"/>
      <c r="M34" s="139"/>
    </row>
    <row r="35" spans="1:13" s="138" customFormat="1" ht="22.5" customHeight="1">
      <c r="A35" s="105">
        <v>29</v>
      </c>
      <c r="B35" s="104" t="s">
        <v>107</v>
      </c>
      <c r="C35" s="103">
        <v>402.152</v>
      </c>
      <c r="D35" s="103">
        <v>252</v>
      </c>
      <c r="E35" s="103">
        <v>180</v>
      </c>
      <c r="F35" s="127">
        <v>175</v>
      </c>
      <c r="G35" s="125"/>
      <c r="H35" s="114"/>
      <c r="I35" s="139"/>
      <c r="J35" s="139"/>
      <c r="K35" s="139"/>
      <c r="L35" s="139"/>
      <c r="M35" s="139"/>
    </row>
    <row r="36" spans="1:13" s="138" customFormat="1" ht="22.5" customHeight="1">
      <c r="A36" s="105">
        <v>30</v>
      </c>
      <c r="B36" s="104" t="s">
        <v>108</v>
      </c>
      <c r="C36" s="103">
        <v>447.702</v>
      </c>
      <c r="D36" s="103">
        <v>442</v>
      </c>
      <c r="E36" s="103">
        <v>88</v>
      </c>
      <c r="F36" s="127">
        <v>80</v>
      </c>
      <c r="G36" s="125"/>
      <c r="H36" s="114"/>
      <c r="I36" s="139"/>
      <c r="J36" s="139"/>
      <c r="K36" s="139"/>
      <c r="L36" s="139"/>
      <c r="M36" s="139"/>
    </row>
    <row r="37" spans="1:13" ht="45.75" customHeight="1" thickBot="1">
      <c r="A37" s="175" t="s">
        <v>109</v>
      </c>
      <c r="B37" s="176"/>
      <c r="C37" s="115">
        <f>SUM(C7:C36)</f>
        <v>12720.921999999995</v>
      </c>
      <c r="D37" s="115">
        <f>SUM(D7:D36)</f>
        <v>10836</v>
      </c>
      <c r="E37" s="115">
        <f>SUM(E7:E36)</f>
        <v>6959</v>
      </c>
      <c r="F37" s="128">
        <f>SUM(F7:F36)</f>
        <v>6682</v>
      </c>
      <c r="G37" s="126"/>
      <c r="H37" s="116"/>
      <c r="I37" s="117"/>
      <c r="J37" s="117"/>
      <c r="K37" s="117"/>
      <c r="L37" s="117"/>
      <c r="M37" s="117"/>
    </row>
    <row r="38" spans="1:8" ht="22.5" customHeight="1">
      <c r="A38" s="146">
        <f>F37/D37*100%</f>
        <v>0.6166482096714655</v>
      </c>
      <c r="B38" s="169" t="s">
        <v>114</v>
      </c>
      <c r="C38" s="169"/>
      <c r="D38" s="169"/>
      <c r="E38" s="169"/>
      <c r="F38" s="169"/>
      <c r="G38" s="118"/>
      <c r="H38" s="118"/>
    </row>
    <row r="39" spans="1:8" ht="22.5" customHeight="1">
      <c r="A39" s="146">
        <f>F37/E37*100%</f>
        <v>0.9601954303779279</v>
      </c>
      <c r="B39" s="170" t="s">
        <v>115</v>
      </c>
      <c r="C39" s="170"/>
      <c r="D39" s="170"/>
      <c r="E39" s="170"/>
      <c r="F39" s="170"/>
      <c r="G39" s="118"/>
      <c r="H39" s="118"/>
    </row>
    <row r="40" spans="1:8" ht="22.5" customHeight="1">
      <c r="A40" s="140"/>
      <c r="B40" s="106"/>
      <c r="C40" s="107"/>
      <c r="D40" s="107"/>
      <c r="E40" s="107"/>
      <c r="F40" s="108"/>
      <c r="G40" s="118"/>
      <c r="H40" s="118"/>
    </row>
    <row r="41" spans="1:8" ht="22.5" customHeight="1" hidden="1">
      <c r="A41" s="172" t="s">
        <v>116</v>
      </c>
      <c r="B41" s="172"/>
      <c r="C41" s="172"/>
      <c r="D41" s="172"/>
      <c r="E41" s="172"/>
      <c r="F41" s="172"/>
      <c r="G41" s="118"/>
      <c r="H41" s="118"/>
    </row>
    <row r="42" spans="1:8" ht="39" customHeight="1" hidden="1">
      <c r="A42" s="172"/>
      <c r="B42" s="172"/>
      <c r="C42" s="172"/>
      <c r="D42" s="172"/>
      <c r="E42" s="172"/>
      <c r="F42" s="172"/>
      <c r="G42" s="118"/>
      <c r="H42" s="118"/>
    </row>
    <row r="43" spans="1:8" ht="22.5" customHeight="1" hidden="1">
      <c r="A43" s="134"/>
      <c r="B43" s="106"/>
      <c r="C43" s="107"/>
      <c r="D43" s="107"/>
      <c r="E43" s="107"/>
      <c r="F43" s="108"/>
      <c r="G43" s="118"/>
      <c r="H43" s="118"/>
    </row>
    <row r="44" spans="1:17" ht="40.5" customHeight="1">
      <c r="A44" s="172" t="s">
        <v>118</v>
      </c>
      <c r="B44" s="172"/>
      <c r="C44" s="143" t="str">
        <f>D3</f>
        <v>19.02.2021 г.</v>
      </c>
      <c r="D44" s="107"/>
      <c r="E44" s="107"/>
      <c r="F44" s="108"/>
      <c r="G44" s="118"/>
      <c r="H44" s="118"/>
      <c r="P44" s="1">
        <f>F37/E37</f>
        <v>0.9601954303779279</v>
      </c>
      <c r="Q44" s="1">
        <f>P44*100</f>
        <v>96.01954303779279</v>
      </c>
    </row>
    <row r="45" spans="1:13" s="2" customFormat="1" ht="21.75" customHeight="1">
      <c r="A45" s="109"/>
      <c r="B45" s="110"/>
      <c r="C45" s="111"/>
      <c r="D45" s="112"/>
      <c r="E45" s="112"/>
      <c r="F45" s="113"/>
      <c r="G45" s="119" t="e">
        <f>#REF!+#REF!+#REF!+#REF!+#REF!+#REF!+#REF!+#REF!+#REF!+#REF!+#REF!</f>
        <v>#REF!</v>
      </c>
      <c r="H45" s="119" t="e">
        <f>#REF!+#REF!+#REF!+#REF!+#REF!+#REF!+#REF!+#REF!+#REF!+#REF!+#REF!</f>
        <v>#REF!</v>
      </c>
      <c r="I45" s="120" t="e">
        <f>#REF!+#REF!+#REF!+#REF!+#REF!+#REF!+#REF!+#REF!+#REF!+#REF!+#REF!</f>
        <v>#REF!</v>
      </c>
      <c r="J45" s="120" t="e">
        <f>#REF!+#REF!+#REF!+#REF!+#REF!+#REF!+#REF!+#REF!+#REF!+#REF!+#REF!</f>
        <v>#REF!</v>
      </c>
      <c r="K45" s="120" t="e">
        <f>#REF!+#REF!+#REF!+#REF!+#REF!+#REF!+#REF!+#REF!+#REF!+#REF!+#REF!</f>
        <v>#REF!</v>
      </c>
      <c r="L45" s="120" t="e">
        <f>#REF!+#REF!+#REF!+#REF!+#REF!+#REF!+#REF!+#REF!+#REF!+#REF!+#REF!</f>
        <v>#REF!</v>
      </c>
      <c r="M45" s="120" t="e">
        <f>#REF!+#REF!+#REF!+#REF!+#REF!+#REF!+#REF!+#REF!+#REF!+#REF!+#REF!</f>
        <v>#REF!</v>
      </c>
    </row>
  </sheetData>
  <sheetProtection/>
  <mergeCells count="14">
    <mergeCell ref="B38:F38"/>
    <mergeCell ref="B39:F39"/>
    <mergeCell ref="A3:C3"/>
    <mergeCell ref="A44:B44"/>
    <mergeCell ref="D5:D6"/>
    <mergeCell ref="E5:E6"/>
    <mergeCell ref="A37:B37"/>
    <mergeCell ref="A41:F42"/>
    <mergeCell ref="A1:M1"/>
    <mergeCell ref="A2:F2"/>
    <mergeCell ref="A4:A6"/>
    <mergeCell ref="B4:B6"/>
    <mergeCell ref="C4:C6"/>
    <mergeCell ref="D4:M4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Блескунов Антон Александрович</cp:lastModifiedBy>
  <cp:lastPrinted>2018-02-16T02:55:11Z</cp:lastPrinted>
  <dcterms:created xsi:type="dcterms:W3CDTF">1996-10-08T23:32:33Z</dcterms:created>
  <dcterms:modified xsi:type="dcterms:W3CDTF">2021-02-19T07:32:22Z</dcterms:modified>
  <cp:category/>
  <cp:version/>
  <cp:contentType/>
  <cp:contentStatus/>
</cp:coreProperties>
</file>