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075" activeTab="2"/>
  </bookViews>
  <sheets>
    <sheet name="Лист1 Чистоозерный" sheetId="9" r:id="rId1"/>
    <sheet name="Лист2 Чистоозерный" sheetId="10" r:id="rId2"/>
    <sheet name="Лист1" sheetId="7" r:id="rId3"/>
    <sheet name="Лист2" sheetId="8" r:id="rId4"/>
  </sheets>
  <externalReferences>
    <externalReference r:id="rId5"/>
    <externalReference r:id="rId6"/>
    <externalReference r:id="rId7"/>
    <externalReference r:id="rId8"/>
  </externalReferences>
  <definedNames>
    <definedName name="_xlnm.Print_Titles" localSheetId="2">Лист1!$A:$A</definedName>
    <definedName name="_xlnm.Print_Titles" localSheetId="3">Лист2!$A:$A</definedName>
    <definedName name="_xlnm.Print_Area" localSheetId="2">Лист1!$A$1:$AN$48</definedName>
    <definedName name="_xlnm.Print_Area" localSheetId="0">'Лист1 Чистоозерный'!$A$1:$S$43</definedName>
    <definedName name="_xlnm.Print_Area" localSheetId="3">Лист2!$A$1:$BF$47</definedName>
    <definedName name="_xlnm.Print_Area" localSheetId="1">'Лист2 Чистоозерный'!$A$1:$T$43</definedName>
  </definedNames>
  <calcPr calcId="145621"/>
</workbook>
</file>

<file path=xl/calcChain.xml><?xml version="1.0" encoding="utf-8"?>
<calcChain xmlns="http://schemas.openxmlformats.org/spreadsheetml/2006/main">
  <c r="AN41" i="8" l="1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AB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T42" i="10"/>
  <c r="O42" i="10"/>
  <c r="R40" i="10"/>
  <c r="R42" i="10" s="1"/>
  <c r="Q40" i="10"/>
  <c r="Q42" i="10" s="1"/>
  <c r="P40" i="10"/>
  <c r="P42" i="10" s="1"/>
  <c r="O40" i="10"/>
  <c r="N40" i="10"/>
  <c r="N42" i="10" s="1"/>
  <c r="M40" i="10"/>
  <c r="M42" i="10" s="1"/>
  <c r="L40" i="10"/>
  <c r="L42" i="10" s="1"/>
  <c r="I40" i="10"/>
  <c r="I42" i="10" s="1"/>
  <c r="H40" i="10"/>
  <c r="H42" i="10" s="1"/>
  <c r="K39" i="10"/>
  <c r="J39" i="10"/>
  <c r="C39" i="10"/>
  <c r="B39" i="10"/>
  <c r="A39" i="10"/>
  <c r="K38" i="10"/>
  <c r="J38" i="10"/>
  <c r="G38" i="10"/>
  <c r="F38" i="10"/>
  <c r="E38" i="10"/>
  <c r="C38" i="10" s="1"/>
  <c r="D38" i="10"/>
  <c r="B38" i="10"/>
  <c r="A38" i="10"/>
  <c r="K37" i="10"/>
  <c r="J37" i="10"/>
  <c r="C37" i="10"/>
  <c r="B37" i="10"/>
  <c r="A37" i="10"/>
  <c r="K36" i="10"/>
  <c r="J36" i="10"/>
  <c r="C36" i="10"/>
  <c r="B36" i="10"/>
  <c r="A36" i="10"/>
  <c r="K35" i="10"/>
  <c r="J35" i="10"/>
  <c r="C35" i="10"/>
  <c r="B35" i="10"/>
  <c r="A35" i="10"/>
  <c r="K34" i="10"/>
  <c r="J34" i="10"/>
  <c r="G34" i="10"/>
  <c r="F34" i="10"/>
  <c r="B34" i="10" s="1"/>
  <c r="C34" i="10"/>
  <c r="A34" i="10"/>
  <c r="K33" i="10"/>
  <c r="J33" i="10"/>
  <c r="C33" i="10"/>
  <c r="B33" i="10"/>
  <c r="A33" i="10"/>
  <c r="K32" i="10"/>
  <c r="J32" i="10"/>
  <c r="E32" i="10"/>
  <c r="C32" i="10"/>
  <c r="B32" i="10"/>
  <c r="A32" i="10"/>
  <c r="K31" i="10"/>
  <c r="J31" i="10"/>
  <c r="E31" i="10"/>
  <c r="C31" i="10" s="1"/>
  <c r="B31" i="10"/>
  <c r="A31" i="10"/>
  <c r="K30" i="10"/>
  <c r="J30" i="10"/>
  <c r="C30" i="10"/>
  <c r="B30" i="10"/>
  <c r="A30" i="10"/>
  <c r="K29" i="10"/>
  <c r="J29" i="10"/>
  <c r="G29" i="10"/>
  <c r="C29" i="10" s="1"/>
  <c r="B29" i="10"/>
  <c r="A29" i="10"/>
  <c r="K28" i="10"/>
  <c r="J28" i="10"/>
  <c r="E28" i="10"/>
  <c r="C28" i="10"/>
  <c r="B28" i="10"/>
  <c r="A28" i="10"/>
  <c r="K27" i="10"/>
  <c r="J27" i="10"/>
  <c r="E27" i="10"/>
  <c r="C27" i="10" s="1"/>
  <c r="B27" i="10"/>
  <c r="A27" i="10"/>
  <c r="K26" i="10"/>
  <c r="J26" i="10"/>
  <c r="G26" i="10"/>
  <c r="F26" i="10"/>
  <c r="E26" i="10"/>
  <c r="C26" i="10" s="1"/>
  <c r="D26" i="10"/>
  <c r="D40" i="10" s="1"/>
  <c r="D42" i="10" s="1"/>
  <c r="A26" i="10"/>
  <c r="K25" i="10"/>
  <c r="J25" i="10"/>
  <c r="E25" i="10"/>
  <c r="C25" i="10"/>
  <c r="B25" i="10"/>
  <c r="A25" i="10"/>
  <c r="K24" i="10"/>
  <c r="J24" i="10"/>
  <c r="C24" i="10"/>
  <c r="B24" i="10"/>
  <c r="A24" i="10"/>
  <c r="S23" i="10"/>
  <c r="S40" i="10" s="1"/>
  <c r="S42" i="10" s="1"/>
  <c r="K23" i="10"/>
  <c r="J23" i="10"/>
  <c r="G23" i="10"/>
  <c r="G40" i="10" s="1"/>
  <c r="G42" i="10" s="1"/>
  <c r="F23" i="10"/>
  <c r="F40" i="10" s="1"/>
  <c r="F42" i="10" s="1"/>
  <c r="E23" i="10"/>
  <c r="C23" i="10" s="1"/>
  <c r="D23" i="10"/>
  <c r="B23" i="10"/>
  <c r="A23" i="10"/>
  <c r="K22" i="10"/>
  <c r="J22" i="10"/>
  <c r="E22" i="10"/>
  <c r="C22" i="10"/>
  <c r="B22" i="10"/>
  <c r="A22" i="10"/>
  <c r="K21" i="10"/>
  <c r="J21" i="10"/>
  <c r="C21" i="10"/>
  <c r="B21" i="10"/>
  <c r="A21" i="10"/>
  <c r="K20" i="10"/>
  <c r="J20" i="10"/>
  <c r="E20" i="10"/>
  <c r="C20" i="10"/>
  <c r="B20" i="10"/>
  <c r="A20" i="10"/>
  <c r="K19" i="10"/>
  <c r="J19" i="10"/>
  <c r="E19" i="10"/>
  <c r="E40" i="10" s="1"/>
  <c r="E42" i="10" s="1"/>
  <c r="D19" i="10"/>
  <c r="B19" i="10"/>
  <c r="A19" i="10"/>
  <c r="K18" i="10"/>
  <c r="J18" i="10"/>
  <c r="C18" i="10"/>
  <c r="B18" i="10"/>
  <c r="A18" i="10"/>
  <c r="K17" i="10"/>
  <c r="K40" i="10" s="1"/>
  <c r="J17" i="10"/>
  <c r="J40" i="10" s="1"/>
  <c r="J42" i="10" s="1"/>
  <c r="C17" i="10"/>
  <c r="B17" i="10"/>
  <c r="A17" i="10"/>
  <c r="K16" i="10"/>
  <c r="J16" i="10"/>
  <c r="S15" i="10"/>
  <c r="R15" i="10"/>
  <c r="Q15" i="10"/>
  <c r="P15" i="10"/>
  <c r="O15" i="10"/>
  <c r="N15" i="10"/>
  <c r="M15" i="10"/>
  <c r="L15" i="10"/>
  <c r="I15" i="10"/>
  <c r="H15" i="10"/>
  <c r="G15" i="10"/>
  <c r="F15" i="10"/>
  <c r="E15" i="10"/>
  <c r="D15" i="10"/>
  <c r="K14" i="10"/>
  <c r="K15" i="10" s="1"/>
  <c r="J14" i="10"/>
  <c r="J15" i="10" s="1"/>
  <c r="E14" i="10"/>
  <c r="D14" i="10"/>
  <c r="C14" i="10"/>
  <c r="C15" i="10" s="1"/>
  <c r="B14" i="10"/>
  <c r="B15" i="10" s="1"/>
  <c r="A14" i="10"/>
  <c r="I42" i="9"/>
  <c r="P40" i="9"/>
  <c r="O40" i="9"/>
  <c r="K40" i="9"/>
  <c r="J40" i="9"/>
  <c r="I40" i="9"/>
  <c r="R39" i="9"/>
  <c r="L39" i="9"/>
  <c r="H39" i="9"/>
  <c r="G39" i="9"/>
  <c r="R38" i="9"/>
  <c r="N38" i="9"/>
  <c r="H38" i="9"/>
  <c r="G38" i="9"/>
  <c r="L37" i="9"/>
  <c r="H37" i="9"/>
  <c r="R37" i="9" s="1"/>
  <c r="G37" i="9"/>
  <c r="R36" i="9"/>
  <c r="H36" i="9"/>
  <c r="G36" i="9"/>
  <c r="N36" i="9" s="1"/>
  <c r="H35" i="9"/>
  <c r="N35" i="9" s="1"/>
  <c r="G35" i="9"/>
  <c r="R34" i="9"/>
  <c r="L34" i="9"/>
  <c r="H34" i="9"/>
  <c r="G34" i="9"/>
  <c r="N34" i="9" s="1"/>
  <c r="R33" i="9"/>
  <c r="N33" i="9"/>
  <c r="L33" i="9"/>
  <c r="H33" i="9"/>
  <c r="G33" i="9"/>
  <c r="M32" i="9"/>
  <c r="H32" i="9" s="1"/>
  <c r="G32" i="9"/>
  <c r="H31" i="9"/>
  <c r="R31" i="9" s="1"/>
  <c r="G31" i="9"/>
  <c r="H30" i="9"/>
  <c r="R30" i="9" s="1"/>
  <c r="G30" i="9"/>
  <c r="R29" i="9"/>
  <c r="N29" i="9"/>
  <c r="L29" i="9"/>
  <c r="H29" i="9"/>
  <c r="G29" i="9"/>
  <c r="N28" i="9"/>
  <c r="H28" i="9"/>
  <c r="R28" i="9" s="1"/>
  <c r="G28" i="9"/>
  <c r="R27" i="9"/>
  <c r="H27" i="9"/>
  <c r="G27" i="9"/>
  <c r="L26" i="9"/>
  <c r="S26" i="9" s="1"/>
  <c r="H26" i="9"/>
  <c r="G26" i="9"/>
  <c r="S25" i="9"/>
  <c r="H25" i="9"/>
  <c r="G25" i="9"/>
  <c r="R24" i="9"/>
  <c r="H24" i="9"/>
  <c r="G24" i="9"/>
  <c r="M23" i="9"/>
  <c r="M40" i="9" s="1"/>
  <c r="L23" i="9"/>
  <c r="G23" i="9"/>
  <c r="R22" i="9"/>
  <c r="H22" i="9"/>
  <c r="G22" i="9"/>
  <c r="R21" i="9"/>
  <c r="N21" i="9"/>
  <c r="L21" i="9"/>
  <c r="H21" i="9"/>
  <c r="G21" i="9"/>
  <c r="Q20" i="9"/>
  <c r="Q42" i="9" s="1"/>
  <c r="L20" i="9"/>
  <c r="R20" i="9" s="1"/>
  <c r="J20" i="9"/>
  <c r="G20" i="9"/>
  <c r="L19" i="9"/>
  <c r="L40" i="9" s="1"/>
  <c r="G19" i="9"/>
  <c r="H18" i="9"/>
  <c r="G18" i="9"/>
  <c r="H17" i="9"/>
  <c r="R17" i="9" s="1"/>
  <c r="G17" i="9"/>
  <c r="G40" i="9" s="1"/>
  <c r="S15" i="9"/>
  <c r="Q15" i="9"/>
  <c r="P15" i="9"/>
  <c r="P42" i="9" s="1"/>
  <c r="O15" i="9"/>
  <c r="O42" i="9" s="1"/>
  <c r="N15" i="9"/>
  <c r="L15" i="9"/>
  <c r="L42" i="9" s="1"/>
  <c r="K15" i="9"/>
  <c r="K42" i="9" s="1"/>
  <c r="I15" i="9"/>
  <c r="M14" i="9"/>
  <c r="M15" i="9" s="1"/>
  <c r="M42" i="9" s="1"/>
  <c r="L14" i="9"/>
  <c r="J14" i="9"/>
  <c r="J15" i="9" s="1"/>
  <c r="J42" i="9" s="1"/>
  <c r="G14" i="9"/>
  <c r="G15" i="9" s="1"/>
  <c r="G42" i="9" s="1"/>
  <c r="K42" i="10" l="1"/>
  <c r="C40" i="10"/>
  <c r="C42" i="10" s="1"/>
  <c r="B40" i="10"/>
  <c r="B42" i="10" s="1"/>
  <c r="C19" i="10"/>
  <c r="B26" i="10"/>
  <c r="R32" i="9"/>
  <c r="N32" i="9"/>
  <c r="R40" i="9"/>
  <c r="H14" i="9"/>
  <c r="Q40" i="9"/>
  <c r="H20" i="9"/>
  <c r="H23" i="9"/>
  <c r="N23" i="9" s="1"/>
  <c r="S23" i="9"/>
  <c r="N26" i="9"/>
  <c r="R35" i="9"/>
  <c r="N37" i="9"/>
  <c r="H19" i="9"/>
  <c r="N39" i="9"/>
  <c r="BF46" i="8"/>
  <c r="AM46" i="8"/>
  <c r="T46" i="8"/>
  <c r="B47" i="8"/>
  <c r="B45" i="8"/>
  <c r="A42" i="8"/>
  <c r="A41" i="8"/>
  <c r="A40" i="8"/>
  <c r="A39" i="8"/>
  <c r="A38" i="8"/>
  <c r="A37" i="8"/>
  <c r="A36" i="8"/>
  <c r="A35" i="8"/>
  <c r="A33" i="8"/>
  <c r="A32" i="8"/>
  <c r="A31" i="8"/>
  <c r="A30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M5" i="8"/>
  <c r="T5" i="8"/>
  <c r="AA7" i="7"/>
  <c r="N7" i="7"/>
  <c r="H15" i="9" l="1"/>
  <c r="H42" i="9" s="1"/>
  <c r="R14" i="9"/>
  <c r="R15" i="9" s="1"/>
  <c r="R42" i="9" s="1"/>
  <c r="H40" i="9"/>
  <c r="S19" i="9"/>
  <c r="N19" i="9"/>
  <c r="AH46" i="8"/>
  <c r="AF46" i="8"/>
  <c r="AE46" i="8"/>
  <c r="S46" i="8"/>
  <c r="R46" i="8"/>
  <c r="Q46" i="8"/>
  <c r="P46" i="8"/>
  <c r="I46" i="8"/>
  <c r="H46" i="8"/>
  <c r="O46" i="8"/>
  <c r="N46" i="8"/>
  <c r="G46" i="8"/>
  <c r="L46" i="8"/>
  <c r="D46" i="8"/>
  <c r="X47" i="7"/>
  <c r="W47" i="7"/>
  <c r="U47" i="7"/>
  <c r="N47" i="7"/>
  <c r="M47" i="7"/>
  <c r="L47" i="7"/>
  <c r="J47" i="7"/>
  <c r="I47" i="7"/>
  <c r="G47" i="7"/>
  <c r="F47" i="7"/>
  <c r="D47" i="7"/>
  <c r="N40" i="9" l="1"/>
  <c r="N42" i="9"/>
  <c r="S40" i="9"/>
  <c r="S42" i="9"/>
  <c r="M46" i="8"/>
  <c r="BD46" i="8"/>
  <c r="AK46" i="8"/>
  <c r="AZ46" i="8"/>
  <c r="AG46" i="8"/>
  <c r="BE46" i="8"/>
  <c r="AL46" i="8"/>
  <c r="Y46" i="8"/>
  <c r="AU46" i="8"/>
  <c r="AB46" i="8"/>
  <c r="AT46" i="8"/>
  <c r="AA46" i="8"/>
  <c r="E46" i="8"/>
  <c r="BB46" i="8"/>
  <c r="AI46" i="8"/>
  <c r="X46" i="8"/>
  <c r="W46" i="8"/>
  <c r="BC46" i="8"/>
  <c r="AJ46" i="8"/>
  <c r="AH47" i="7"/>
  <c r="H47" i="7"/>
  <c r="AJ47" i="7"/>
  <c r="O47" i="7"/>
  <c r="B47" i="7"/>
  <c r="AP46" i="8"/>
  <c r="BA46" i="8"/>
  <c r="AQ46" i="8"/>
  <c r="AX46" i="8"/>
  <c r="K46" i="8"/>
  <c r="AC46" i="8"/>
  <c r="C46" i="8"/>
  <c r="B46" i="8"/>
  <c r="J46" i="8"/>
  <c r="AD46" i="8"/>
  <c r="E47" i="7"/>
  <c r="R47" i="7"/>
  <c r="V46" i="8" l="1"/>
  <c r="AS46" i="8"/>
  <c r="Z46" i="8"/>
  <c r="AY46" i="8"/>
  <c r="AR46" i="8"/>
  <c r="F46" i="8"/>
  <c r="AD47" i="7"/>
  <c r="Q47" i="7"/>
  <c r="AN47" i="7"/>
  <c r="AA47" i="7"/>
  <c r="AI47" i="7"/>
  <c r="V47" i="7"/>
  <c r="AL47" i="7"/>
  <c r="Y47" i="7"/>
  <c r="AF47" i="7"/>
  <c r="S47" i="7"/>
  <c r="AB47" i="7"/>
  <c r="AV46" i="8"/>
  <c r="P47" i="7"/>
  <c r="AW46" i="8"/>
  <c r="C47" i="7"/>
  <c r="AE47" i="7"/>
  <c r="AN46" i="8" l="1"/>
  <c r="U46" i="8"/>
  <c r="AO46" i="8"/>
  <c r="AG47" i="7"/>
  <c r="T47" i="7"/>
  <c r="AM47" i="7"/>
  <c r="Z47" i="7"/>
  <c r="AK47" i="7"/>
  <c r="K47" i="7"/>
  <c r="AC47" i="7"/>
</calcChain>
</file>

<file path=xl/comments1.xml><?xml version="1.0" encoding="utf-8"?>
<comments xmlns="http://schemas.openxmlformats.org/spreadsheetml/2006/main">
  <authors>
    <author>Сусуева</author>
    <author>Макарова Флюра Явдатовна</author>
  </authors>
  <commentList>
    <comment ref="J14" authorId="0">
      <text>
        <r>
          <rPr>
            <b/>
            <sz val="10"/>
            <color indexed="81"/>
            <rFont val="Tahoma"/>
            <family val="2"/>
            <charset val="204"/>
          </rPr>
          <t>Сусуева:</t>
        </r>
        <r>
          <rPr>
            <sz val="10"/>
            <color indexed="81"/>
            <rFont val="Tahoma"/>
            <family val="2"/>
            <charset val="204"/>
          </rPr>
          <t xml:space="preserve">
Ремонт 2004 г.    км 61,1 -  62,6</t>
        </r>
      </text>
    </comment>
    <comment ref="L23" authorId="0">
      <text>
        <r>
          <rPr>
            <b/>
            <sz val="10"/>
            <color indexed="81"/>
            <rFont val="Tahoma"/>
            <family val="2"/>
            <charset val="204"/>
          </rPr>
          <t>Сусуева:</t>
        </r>
        <r>
          <rPr>
            <sz val="10"/>
            <color indexed="81"/>
            <rFont val="Tahoma"/>
            <family val="2"/>
            <charset val="204"/>
          </rPr>
          <t xml:space="preserve">
в том числе км 10 - км39,415
 - грунтоминеральная смесь, в 2009 г. внесла изменения-сдвинула выполнение с2006 г на 566м назад, т.к. с 2006г. Идет нестыковка КМ-с участка Капустина Б.Н.</t>
        </r>
      </text>
    </comment>
    <comment ref="N28" authorId="0">
      <text>
        <r>
          <rPr>
            <b/>
            <sz val="10"/>
            <color indexed="81"/>
            <rFont val="Tahoma"/>
            <family val="2"/>
            <charset val="204"/>
          </rPr>
          <t>Сусуева:</t>
        </r>
        <r>
          <rPr>
            <sz val="10"/>
            <color indexed="81"/>
            <rFont val="Tahoma"/>
            <family val="2"/>
            <charset val="204"/>
          </rPr>
          <t xml:space="preserve">
Изменения согласно проверки паспортов Островским по согласованию с куратором</t>
        </r>
      </text>
    </comment>
    <comment ref="N29" authorId="1">
      <text>
        <r>
          <rPr>
            <b/>
            <sz val="9"/>
            <color indexed="81"/>
            <rFont val="Tahoma"/>
            <family val="2"/>
            <charset val="204"/>
          </rPr>
          <t>Макарова Флюра Явдатовна:</t>
        </r>
        <r>
          <rPr>
            <sz val="9"/>
            <color indexed="81"/>
            <rFont val="Tahoma"/>
            <family val="2"/>
            <charset val="204"/>
          </rPr>
          <t xml:space="preserve">
стр-во 2015 год</t>
        </r>
      </text>
    </comment>
    <comment ref="E39" authorId="0">
      <text>
        <r>
          <rPr>
            <b/>
            <sz val="10"/>
            <color indexed="81"/>
            <rFont val="Tahoma"/>
            <family val="2"/>
            <charset val="204"/>
          </rPr>
          <t>Сусуева:</t>
        </r>
        <r>
          <rPr>
            <sz val="10"/>
            <color indexed="81"/>
            <rFont val="Tahoma"/>
            <family val="2"/>
            <charset val="204"/>
          </rPr>
          <t xml:space="preserve">
Начало дороги в Чановском районе</t>
        </r>
      </text>
    </comment>
  </commentList>
</comments>
</file>

<file path=xl/comments2.xml><?xml version="1.0" encoding="utf-8"?>
<comments xmlns="http://schemas.openxmlformats.org/spreadsheetml/2006/main">
  <authors>
    <author>Макарова Флюра Явдатовна</author>
  </authors>
  <commentList>
    <comment ref="G26" authorId="0">
      <text>
        <r>
          <rPr>
            <b/>
            <sz val="9"/>
            <color indexed="81"/>
            <rFont val="Tahoma"/>
            <family val="2"/>
            <charset val="204"/>
          </rPr>
          <t>Макарова Флюра Явдатовна:</t>
        </r>
        <r>
          <rPr>
            <sz val="9"/>
            <color indexed="81"/>
            <rFont val="Tahoma"/>
            <family val="2"/>
            <charset val="204"/>
          </rPr>
          <t xml:space="preserve">
рек 2016</t>
        </r>
      </text>
    </comment>
  </commentList>
</comments>
</file>

<file path=xl/sharedStrings.xml><?xml version="1.0" encoding="utf-8"?>
<sst xmlns="http://schemas.openxmlformats.org/spreadsheetml/2006/main" count="448" uniqueCount="196">
  <si>
    <t>к приказу министерства транспорта и дорожного хозяйства Новосибирской области</t>
  </si>
  <si>
    <t xml:space="preserve">ПЕРЕЧЕНЬ ТЕХНИЧЕСКИХ ХАРАКТЕРИСТИК АВТОМОБИЛЬНЫХ ДОРОГ И СООРУЖЕНИЙ НА НИХ ОБЩЕГО ПОЛЬЗОВАНИЯ </t>
  </si>
  <si>
    <t xml:space="preserve"> </t>
  </si>
  <si>
    <t>Лист 1</t>
  </si>
  <si>
    <t>№№ п/п</t>
  </si>
  <si>
    <t>Идентификационный номер автомобильной дороги</t>
  </si>
  <si>
    <t xml:space="preserve">       Наименование дорог</t>
  </si>
  <si>
    <t>Номер (код) дороги</t>
  </si>
  <si>
    <t xml:space="preserve"> Начало дороги, км</t>
  </si>
  <si>
    <t xml:space="preserve"> Конец дороги, км</t>
  </si>
  <si>
    <t>Протяжен-ность, км</t>
  </si>
  <si>
    <t>Твердое покрытие, км</t>
  </si>
  <si>
    <t>В том числе по типам покрытия, км</t>
  </si>
  <si>
    <t>Техническая  категория, км</t>
  </si>
  <si>
    <t>Эксплуатационный код</t>
  </si>
  <si>
    <t>Усовершенствованный</t>
  </si>
  <si>
    <t>Переходный</t>
  </si>
  <si>
    <t>Грунтовые</t>
  </si>
  <si>
    <t xml:space="preserve">  ц/б</t>
  </si>
  <si>
    <t xml:space="preserve">  а/б</t>
  </si>
  <si>
    <t xml:space="preserve">  ч/щ</t>
  </si>
  <si>
    <t>щебень, гравий</t>
  </si>
  <si>
    <t>грунтощебень</t>
  </si>
  <si>
    <t>I</t>
  </si>
  <si>
    <t xml:space="preserve">  II</t>
  </si>
  <si>
    <t xml:space="preserve">  III</t>
  </si>
  <si>
    <t xml:space="preserve">   IV</t>
  </si>
  <si>
    <t xml:space="preserve">   V</t>
  </si>
  <si>
    <t>Автомобильные дороги регионального значения</t>
  </si>
  <si>
    <t>Итого автомобильные дороги регионального значения:</t>
  </si>
  <si>
    <t>Автомобильные дороги межмуниципального значения</t>
  </si>
  <si>
    <t>Н-5</t>
  </si>
  <si>
    <t>Итого автомобильные дороги межмуниципального значения:</t>
  </si>
  <si>
    <t>И т о г о :</t>
  </si>
  <si>
    <t xml:space="preserve">  Трубы</t>
  </si>
  <si>
    <t xml:space="preserve">   М о с т ы</t>
  </si>
  <si>
    <t>Железнодо-рожные переезды, км</t>
  </si>
  <si>
    <t xml:space="preserve">   Всего</t>
  </si>
  <si>
    <t xml:space="preserve">                                в том числе </t>
  </si>
  <si>
    <t xml:space="preserve"> Всего</t>
  </si>
  <si>
    <t xml:space="preserve">       в  т о м  ч и с л е</t>
  </si>
  <si>
    <t>Железобетонные</t>
  </si>
  <si>
    <t xml:space="preserve"> Металлические</t>
  </si>
  <si>
    <t xml:space="preserve">               Деревянные</t>
  </si>
  <si>
    <t xml:space="preserve">  Металлические</t>
  </si>
  <si>
    <t>Комбинированные</t>
  </si>
  <si>
    <t xml:space="preserve">  Деревянные</t>
  </si>
  <si>
    <t>шт</t>
  </si>
  <si>
    <t>п.м.</t>
  </si>
  <si>
    <t xml:space="preserve">   шт</t>
  </si>
  <si>
    <t xml:space="preserve">  п.м.</t>
  </si>
  <si>
    <t xml:space="preserve">    шт</t>
  </si>
  <si>
    <t xml:space="preserve">   п.м.</t>
  </si>
  <si>
    <t>нет</t>
  </si>
  <si>
    <t>Итого автомобильных дорог регионального значения:</t>
  </si>
  <si>
    <t>Итого автомобильных дорог межмуниципального значения:</t>
  </si>
  <si>
    <t xml:space="preserve">                 И т о г о :</t>
  </si>
  <si>
    <t>Приложение № 1</t>
  </si>
  <si>
    <t>ТЕХНИЧЕСКИЕ ХАРАКТЕРИСТИКИ АВТОМОБИЛЬНЫХ ДОРОГ ОБЩЕГО ПОЛЬЗОВАНИЯ РЕГИОНАЛЬНОГО ЗНАЧЕНИЯ,</t>
  </si>
  <si>
    <t>ТЕХНИЧЕСКИЕ ХАРАКТЕРИСТИКИ АВТОМОБИЛЬНЫХ ДОРОГ ОБЩЕГО ПОЛЬЗОВАНИЯ МЕЖМУНИЦИПАЛЬНОГО ЗНАЧЕНИЯ,</t>
  </si>
  <si>
    <t>ТЕХНИЧЕСКИЕ  ХАРАКТЕРИСТИКИ АВТОМОБИЛЬНЫХ ДОРОГ ОБЩЕГО ПОЛЬЗОВАНИЯ,</t>
  </si>
  <si>
    <t>НАХОДЯЩИХСЯ В ГОСУДАРСТВЕННОЙ СОБСТВЕННОСТИ НОВОСИБИРСКОЙ ОБЛАСТИ</t>
  </si>
  <si>
    <t>Лист 2 (листов 6)</t>
  </si>
  <si>
    <t>Лист 3 (листов 6)</t>
  </si>
  <si>
    <t>Лист 1 (листов 6)</t>
  </si>
  <si>
    <t>Баганский</t>
  </si>
  <si>
    <t>Барабинский</t>
  </si>
  <si>
    <t>Болотнинский</t>
  </si>
  <si>
    <t>Венгеровский</t>
  </si>
  <si>
    <t>Доволенский</t>
  </si>
  <si>
    <t>Здвинский</t>
  </si>
  <si>
    <t>Искитимский</t>
  </si>
  <si>
    <t>Карасукский</t>
  </si>
  <si>
    <t>Каргатский</t>
  </si>
  <si>
    <t>Колыванский</t>
  </si>
  <si>
    <t>Коченевский</t>
  </si>
  <si>
    <t>Кочковский</t>
  </si>
  <si>
    <t>Краснозерский</t>
  </si>
  <si>
    <t>Куйбышевский</t>
  </si>
  <si>
    <t>Купинский</t>
  </si>
  <si>
    <t>Кыштовский</t>
  </si>
  <si>
    <t>Маслянинский</t>
  </si>
  <si>
    <t>Мошковский</t>
  </si>
  <si>
    <t>Новосибирский</t>
  </si>
  <si>
    <t>Ордынский</t>
  </si>
  <si>
    <t>Северный</t>
  </si>
  <si>
    <t>Сузунский</t>
  </si>
  <si>
    <t>Татарский</t>
  </si>
  <si>
    <t>Тогучинский</t>
  </si>
  <si>
    <t>Убинский</t>
  </si>
  <si>
    <t>Усть-Таркский</t>
  </si>
  <si>
    <t>Чановский</t>
  </si>
  <si>
    <t>Черепановский</t>
  </si>
  <si>
    <t>Чистоозерный</t>
  </si>
  <si>
    <t>Чулымский</t>
  </si>
  <si>
    <t>г. Новосибирск</t>
  </si>
  <si>
    <t>г. Обь</t>
  </si>
  <si>
    <t>,,,,,,,,,,,,,,,,,,,,,,,,,,,,,,,,,,</t>
  </si>
  <si>
    <t xml:space="preserve">ТЕХНИЧЕСКИЕ ХАРАКТЕРИСТИКИ ИСКУССТВЕННЫХ СООРУЖЕНИЙ </t>
  </si>
  <si>
    <t xml:space="preserve">ТЕХНИЧЕСКИЕ ХАРАКТЕРИСТИКИ ИСКУССТВЕННЫХ СООРУЖЕНИЙ  </t>
  </si>
  <si>
    <t xml:space="preserve"> НА АВТОМОБИЛЬНЫХ ДОРОГАХ ОБЩЕГО ПОЛЬЗОВАНИЯ РЕГИОНАЛЬНОГО  ЗНАЧЕНИЯ, НАХОДЯЩИХСЯ В ГОСУДАРСТВЕННОЙ  СОБСТВЕННОСТИ НОВОСИБИРСКОЙ ОБЛАСТИ</t>
  </si>
  <si>
    <t xml:space="preserve"> НА АВТОМОБИЛЬНЫХ  ДОРОГАХ ОБЩЕГО ПОЛЬЗОВАНИЯ  МЕЖМУНИЦИПАЛЬНОГО ЗНАЧЕНИЯ, НАХОДЯЩИХСЯ В ГОСУДАРСТВЕННОЙ  СОБСТВЕННОСТИ НОВОСИБИРСКОЙ ОБЛАСТИ</t>
  </si>
  <si>
    <t xml:space="preserve"> НА АВТОМОБИЛЬНЫХ ДОРОГАХ ОБЩЕГО ПОЛЬЗОВАНИЯ, НАХОДЯЩИХСЯ В ГОСУДАРСТВЕННОЙ  СОБСТВЕННОСТИ НОВОСИБИРСКОЙ ОБЛАСТИ</t>
  </si>
  <si>
    <t>лист 5 (листов 6)</t>
  </si>
  <si>
    <t>лист 6(листо 6)</t>
  </si>
  <si>
    <t>лист 4 (листов 6)</t>
  </si>
  <si>
    <t>Местоположение железнодорожных переездов, км</t>
  </si>
  <si>
    <t>Железнодо-рожные переезды, шт</t>
  </si>
  <si>
    <t xml:space="preserve">      в том числе </t>
  </si>
  <si>
    <t xml:space="preserve">  Комбинированные</t>
  </si>
  <si>
    <t>Деревянные</t>
  </si>
  <si>
    <t xml:space="preserve"> шт</t>
  </si>
  <si>
    <t>-</t>
  </si>
  <si>
    <t xml:space="preserve"> - </t>
  </si>
  <si>
    <t>по состоянию на _______________</t>
  </si>
  <si>
    <t>по состоянию на ____________________</t>
  </si>
  <si>
    <t>от ____________________ № ________________</t>
  </si>
  <si>
    <t>Приложение № 30</t>
  </si>
  <si>
    <t>от ___________________20__ г. № __________</t>
  </si>
  <si>
    <t>ЧИСТООЗЕРНОГО РАЙОНА, НАХОДЯЩИХСЯ В ГОСУДАРСТВЕННОЙ СОБСТВЕННОСТИ НОВОСИБИРСКОЙ ОБЛАСТИ</t>
  </si>
  <si>
    <t>50 ОП РЗ 50К-01</t>
  </si>
  <si>
    <t>992 км а/д "Р-254" - Купино - Карасук</t>
  </si>
  <si>
    <t>К-01</t>
  </si>
  <si>
    <t>Н-2/Н-4</t>
  </si>
  <si>
    <t>50 ОП МЗ 50К-01п4</t>
  </si>
  <si>
    <t>Подъезд к с. Новая Кулында /51 км/</t>
  </si>
  <si>
    <t>К-01п4</t>
  </si>
  <si>
    <t>50 ОП МЗ 50Н-3103</t>
  </si>
  <si>
    <t>79 км а/д "К-01" - Юдино</t>
  </si>
  <si>
    <t>Н-3103</t>
  </si>
  <si>
    <t>50 ОП МЗ 50Н-3104</t>
  </si>
  <si>
    <t>78 км а/д "К-01" - Троицкое</t>
  </si>
  <si>
    <t>Н-3104</t>
  </si>
  <si>
    <t>50 ОП МЗ 50Н-3105</t>
  </si>
  <si>
    <t>Н-3105</t>
  </si>
  <si>
    <t>50 ОП МЗ 50Н-3106</t>
  </si>
  <si>
    <t>28 км а/д "Н-3105" - Ольгино</t>
  </si>
  <si>
    <t>Н-3106</t>
  </si>
  <si>
    <t>50 ОП МЗ 50Н-3107</t>
  </si>
  <si>
    <t>34 км а/д "Н-3105" - Большая Тохта - Ишимская</t>
  </si>
  <si>
    <t>Н-3107</t>
  </si>
  <si>
    <t>50 ОП МЗ 50Н-3108</t>
  </si>
  <si>
    <t>91 км а/д "К-01" - Журавка - Новокрасное</t>
  </si>
  <si>
    <t>Н-3108</t>
  </si>
  <si>
    <t>50 ОП МЗ 50Н-3109</t>
  </si>
  <si>
    <t>63 км а/д "К-01" - Покровка</t>
  </si>
  <si>
    <t>Н-3109</t>
  </si>
  <si>
    <t>50 ОП МЗ 50Н-3110</t>
  </si>
  <si>
    <t>49 км а/д "К-01" - Озерный</t>
  </si>
  <si>
    <t>Н-3110</t>
  </si>
  <si>
    <t>50 ОП МЗ 50Н-3111</t>
  </si>
  <si>
    <t>29 км а/д "Н-3104" - Новый Кошкуль</t>
  </si>
  <si>
    <t>Н-3111</t>
  </si>
  <si>
    <t>50 ОП МЗ 50Н-3113</t>
  </si>
  <si>
    <t>17 км а/д "Н-3105" - Чаячье - Елизаветинка</t>
  </si>
  <si>
    <t>Н-3113</t>
  </si>
  <si>
    <t>50 ОП МЗ 50Н-3114</t>
  </si>
  <si>
    <t>46 км а/д "Н-3108" - Цветнополье</t>
  </si>
  <si>
    <t>Н-3114</t>
  </si>
  <si>
    <t>50 ОП МЗ 50Н-3115</t>
  </si>
  <si>
    <t>102 км а/д "К-01" - Олтарь</t>
  </si>
  <si>
    <t>Н-3115</t>
  </si>
  <si>
    <t>50 ОП МЗ 50Н-3116</t>
  </si>
  <si>
    <t>93 км а/д "К-01" - Журавка</t>
  </si>
  <si>
    <t>Н-3116</t>
  </si>
  <si>
    <t>50 ОП МЗ 50Н-3117</t>
  </si>
  <si>
    <t>107 км а/д "К-01" - Барабо-Юдино</t>
  </si>
  <si>
    <t>Н-3117</t>
  </si>
  <si>
    <t>50 ОП МЗ 50Н-3118</t>
  </si>
  <si>
    <r>
      <t>Чисто</t>
    </r>
    <r>
      <rPr>
        <sz val="13"/>
        <color indexed="10"/>
        <rFont val="Times New Roman Cyr"/>
        <charset val="204"/>
      </rPr>
      <t>о</t>
    </r>
    <r>
      <rPr>
        <sz val="13"/>
        <rFont val="Times New Roman Cyr"/>
        <family val="1"/>
        <charset val="204"/>
      </rPr>
      <t>зерное - Купино (старое направление К-01)</t>
    </r>
  </si>
  <si>
    <t>Н-3118</t>
  </si>
  <si>
    <t>50 ОП МЗ 50Н-3119</t>
  </si>
  <si>
    <t>30 км а/д "Н-3118"- Канавы</t>
  </si>
  <si>
    <t>Н-3119</t>
  </si>
  <si>
    <t>50 ОП МЗ 50Н-3120</t>
  </si>
  <si>
    <t>27 км а/д "Н-3108" - Павловка - Мироновка - Мухино</t>
  </si>
  <si>
    <t>Н-3120</t>
  </si>
  <si>
    <t>50 ОП МЗ 50Н-3121</t>
  </si>
  <si>
    <t>99 км а/д "К-01"- Орловка - Бугриновка</t>
  </si>
  <si>
    <t>Н-3121</t>
  </si>
  <si>
    <t>50 ОП МЗ 50Н-3122</t>
  </si>
  <si>
    <t>Романовка - Малиновка - Малая Тохта</t>
  </si>
  <si>
    <t>Н-3122</t>
  </si>
  <si>
    <t>50 ОП МЗ 50Н-3123</t>
  </si>
  <si>
    <r>
      <t>Объездна</t>
    </r>
    <r>
      <rPr>
        <sz val="13"/>
        <rFont val="Times New Roman Cyr"/>
        <charset val="204"/>
      </rPr>
      <t>я</t>
    </r>
    <r>
      <rPr>
        <sz val="13"/>
        <rFont val="Times New Roman Cyr"/>
        <family val="1"/>
        <charset val="204"/>
      </rPr>
      <t xml:space="preserve"> дорога р.п. Чистоозерное </t>
    </r>
  </si>
  <si>
    <t>Н-3123</t>
  </si>
  <si>
    <t>50 ОП МЗ 50Н-3124</t>
  </si>
  <si>
    <r>
      <t>39 км а/д "Н-3108</t>
    </r>
    <r>
      <rPr>
        <sz val="13"/>
        <rFont val="Times New Roman Cyr"/>
        <charset val="204"/>
      </rPr>
      <t>"</t>
    </r>
    <r>
      <rPr>
        <sz val="13"/>
        <rFont val="Times New Roman Cyr"/>
        <family val="1"/>
        <charset val="204"/>
      </rPr>
      <t xml:space="preserve"> - Варваровка</t>
    </r>
  </si>
  <si>
    <t>Н-3124</t>
  </si>
  <si>
    <t>50 ОП МЗ 50Н-2936</t>
  </si>
  <si>
    <t>Песчаное Озеро - Старый Кошкуль (в гр. района)</t>
  </si>
  <si>
    <t>Н-2936</t>
  </si>
  <si>
    <t>ПЕРЕЧЕНЬ ТЕХНИЧЕСКИХ ХАРАКТЕРИСТИК АВТОМОБИЛЬНЫХ ДОРОГ ОБЩЕГО ПОЛЬЗОВАНИЯ И СООРУЖЕНИЙ НА НИХ</t>
  </si>
  <si>
    <t>ЧИСТООЗЕРНОГО РАЙОНА, ОТНЕСЕННЫХ К ГОСУДАРСТВЕННОЙ СОБСТВЕННОСТИ НОВОСИБИРСКОЙ ОБЛАСТИ</t>
  </si>
  <si>
    <t>Лист 2</t>
  </si>
  <si>
    <t>Чистоозерное - Польяново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</si>
</sst>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34" x14ac:knownFonts="1">
    <font>
      <sz val="10"/>
      <name val="Courier"/>
      <charset val="204"/>
    </font>
    <font>
      <b/>
      <sz val="14"/>
      <name val="Times New Roman"/>
      <family val="1"/>
    </font>
    <font>
      <sz val="10"/>
      <name val="Times New Roman Cyr"/>
      <family val="1"/>
      <charset val="204"/>
    </font>
    <font>
      <sz val="10"/>
      <name val="Courie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 Cyr"/>
      <charset val="204"/>
    </font>
    <font>
      <sz val="13"/>
      <name val="Times New Roman Cyr"/>
      <charset val="204"/>
    </font>
    <font>
      <sz val="10"/>
      <name val="Times New Roman Cyr"/>
      <charset val="204"/>
    </font>
    <font>
      <b/>
      <sz val="13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Courier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sz val="16"/>
      <name val="Times New Roman Cyr"/>
      <charset val="204"/>
    </font>
    <font>
      <sz val="10"/>
      <color indexed="10"/>
      <name val="Times New Roman Cyr"/>
      <family val="1"/>
      <charset val="204"/>
    </font>
    <font>
      <sz val="10"/>
      <name val="Arial Cyr"/>
      <charset val="204"/>
    </font>
    <font>
      <sz val="11"/>
      <name val="Courie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color indexed="10"/>
      <name val="Courier"/>
      <family val="1"/>
      <charset val="204"/>
    </font>
    <font>
      <sz val="14"/>
      <name val="Times New Roman Cyr"/>
      <family val="1"/>
      <charset val="204"/>
    </font>
    <font>
      <b/>
      <sz val="10"/>
      <name val="Courier"/>
      <family val="1"/>
      <charset val="204"/>
    </font>
    <font>
      <sz val="13"/>
      <color indexed="10"/>
      <name val="Times New Roman Cyr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25" fillId="0" borderId="0" applyFont="0" applyFill="0" applyBorder="0" applyAlignment="0" applyProtection="0"/>
    <xf numFmtId="0" fontId="3" fillId="0" borderId="0"/>
  </cellStyleXfs>
  <cellXfs count="470">
    <xf numFmtId="0" fontId="0" fillId="0" borderId="0" xfId="0"/>
    <xf numFmtId="0" fontId="6" fillId="0" borderId="0" xfId="0" applyFont="1" applyFill="1" applyBorder="1" applyAlignment="1" applyProtection="1">
      <alignment horizontal="right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11" fillId="0" borderId="0" xfId="0" applyFont="1" applyFill="1"/>
    <xf numFmtId="0" fontId="2" fillId="0" borderId="0" xfId="0" applyFont="1" applyFill="1"/>
    <xf numFmtId="164" fontId="2" fillId="0" borderId="0" xfId="0" applyNumberFormat="1" applyFont="1" applyFill="1"/>
    <xf numFmtId="0" fontId="7" fillId="0" borderId="0" xfId="0" applyFont="1" applyFill="1"/>
    <xf numFmtId="2" fontId="2" fillId="0" borderId="0" xfId="0" applyNumberFormat="1" applyFont="1" applyFill="1"/>
    <xf numFmtId="0" fontId="13" fillId="0" borderId="0" xfId="0" applyFont="1" applyFill="1"/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 applyProtection="1"/>
    <xf numFmtId="2" fontId="13" fillId="0" borderId="0" xfId="0" applyNumberFormat="1" applyFont="1" applyFill="1"/>
    <xf numFmtId="0" fontId="15" fillId="0" borderId="0" xfId="0" applyFont="1" applyFill="1"/>
    <xf numFmtId="0" fontId="2" fillId="0" borderId="0" xfId="0" applyFont="1" applyFill="1" applyBorder="1"/>
    <xf numFmtId="0" fontId="1" fillId="0" borderId="0" xfId="0" applyFont="1" applyFill="1" applyAlignment="1"/>
    <xf numFmtId="0" fontId="2" fillId="0" borderId="0" xfId="0" applyFont="1" applyFill="1" applyProtection="1"/>
    <xf numFmtId="0" fontId="0" fillId="0" borderId="0" xfId="0" applyFont="1" applyFill="1"/>
    <xf numFmtId="0" fontId="20" fillId="0" borderId="0" xfId="0" applyFont="1" applyFill="1" applyAlignment="1"/>
    <xf numFmtId="0" fontId="20" fillId="0" borderId="0" xfId="0" applyFont="1" applyFill="1" applyBorder="1" applyAlignment="1"/>
    <xf numFmtId="0" fontId="1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21" fillId="0" borderId="0" xfId="0" applyFont="1" applyBorder="1" applyAlignment="1">
      <alignment horizontal="center" wrapText="1"/>
    </xf>
    <xf numFmtId="0" fontId="5" fillId="0" borderId="0" xfId="0" applyFont="1" applyFill="1" applyAlignment="1" applyProtection="1"/>
    <xf numFmtId="0" fontId="2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wrapText="1"/>
    </xf>
    <xf numFmtId="2" fontId="2" fillId="0" borderId="0" xfId="0" applyNumberFormat="1" applyFont="1" applyFill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22" fillId="0" borderId="0" xfId="0" applyFont="1" applyFill="1"/>
    <xf numFmtId="0" fontId="22" fillId="0" borderId="79" xfId="0" applyFont="1" applyFill="1" applyBorder="1" applyAlignment="1" applyProtection="1">
      <alignment horizontal="center"/>
    </xf>
    <xf numFmtId="0" fontId="22" fillId="0" borderId="80" xfId="0" applyFont="1" applyFill="1" applyBorder="1" applyAlignment="1" applyProtection="1">
      <alignment horizontal="center"/>
    </xf>
    <xf numFmtId="0" fontId="22" fillId="0" borderId="81" xfId="0" applyFont="1" applyFill="1" applyBorder="1" applyAlignment="1" applyProtection="1">
      <alignment horizontal="center"/>
    </xf>
    <xf numFmtId="0" fontId="22" fillId="0" borderId="82" xfId="0" applyFont="1" applyFill="1" applyBorder="1" applyAlignment="1" applyProtection="1">
      <alignment horizontal="center"/>
    </xf>
    <xf numFmtId="0" fontId="23" fillId="0" borderId="83" xfId="0" applyFont="1" applyFill="1" applyBorder="1" applyAlignment="1">
      <alignment horizontal="left"/>
    </xf>
    <xf numFmtId="164" fontId="7" fillId="0" borderId="84" xfId="0" applyNumberFormat="1" applyFont="1" applyFill="1" applyBorder="1" applyAlignment="1"/>
    <xf numFmtId="164" fontId="7" fillId="0" borderId="85" xfId="0" applyNumberFormat="1" applyFont="1" applyFill="1" applyBorder="1" applyAlignment="1"/>
    <xf numFmtId="0" fontId="23" fillId="0" borderId="86" xfId="0" applyFont="1" applyFill="1" applyBorder="1" applyAlignment="1" applyProtection="1">
      <alignment horizontal="left"/>
    </xf>
    <xf numFmtId="164" fontId="7" fillId="0" borderId="87" xfId="0" applyNumberFormat="1" applyFont="1" applyFill="1" applyBorder="1" applyAlignment="1" applyProtection="1"/>
    <xf numFmtId="164" fontId="7" fillId="0" borderId="88" xfId="0" applyNumberFormat="1" applyFont="1" applyFill="1" applyBorder="1" applyAlignment="1"/>
    <xf numFmtId="164" fontId="7" fillId="0" borderId="88" xfId="0" applyNumberFormat="1" applyFont="1" applyFill="1" applyBorder="1" applyAlignment="1" applyProtection="1"/>
    <xf numFmtId="164" fontId="24" fillId="0" borderId="0" xfId="0" applyNumberFormat="1" applyFont="1" applyFill="1"/>
    <xf numFmtId="164" fontId="7" fillId="0" borderId="87" xfId="0" applyNumberFormat="1" applyFont="1" applyFill="1" applyBorder="1" applyAlignment="1"/>
    <xf numFmtId="164" fontId="10" fillId="0" borderId="87" xfId="0" applyNumberFormat="1" applyFont="1" applyFill="1" applyBorder="1" applyAlignment="1"/>
    <xf numFmtId="164" fontId="10" fillId="0" borderId="88" xfId="0" applyNumberFormat="1" applyFont="1" applyFill="1" applyBorder="1" applyAlignment="1"/>
    <xf numFmtId="164" fontId="10" fillId="0" borderId="87" xfId="0" applyNumberFormat="1" applyFont="1" applyFill="1" applyBorder="1" applyAlignment="1" applyProtection="1"/>
    <xf numFmtId="164" fontId="10" fillId="0" borderId="88" xfId="0" applyNumberFormat="1" applyFont="1" applyFill="1" applyBorder="1" applyAlignment="1" applyProtection="1"/>
    <xf numFmtId="0" fontId="23" fillId="0" borderId="89" xfId="0" applyFont="1" applyFill="1" applyBorder="1" applyAlignment="1" applyProtection="1">
      <alignment horizontal="left"/>
    </xf>
    <xf numFmtId="164" fontId="7" fillId="0" borderId="90" xfId="0" applyNumberFormat="1" applyFont="1" applyFill="1" applyBorder="1" applyAlignment="1" applyProtection="1"/>
    <xf numFmtId="0" fontId="23" fillId="0" borderId="65" xfId="0" applyFont="1" applyFill="1" applyBorder="1" applyAlignment="1" applyProtection="1">
      <alignment horizontal="left"/>
    </xf>
    <xf numFmtId="164" fontId="7" fillId="0" borderId="66" xfId="0" applyNumberFormat="1" applyFont="1" applyFill="1" applyBorder="1" applyAlignment="1" applyProtection="1"/>
    <xf numFmtId="164" fontId="7" fillId="0" borderId="73" xfId="0" applyNumberFormat="1" applyFont="1" applyFill="1" applyBorder="1" applyAlignment="1" applyProtection="1"/>
    <xf numFmtId="164" fontId="7" fillId="0" borderId="74" xfId="0" applyNumberFormat="1" applyFont="1" applyFill="1" applyBorder="1" applyAlignment="1" applyProtection="1"/>
    <xf numFmtId="0" fontId="7" fillId="0" borderId="58" xfId="0" applyFont="1" applyFill="1" applyBorder="1" applyAlignment="1">
      <alignment horizontal="center"/>
    </xf>
    <xf numFmtId="2" fontId="7" fillId="0" borderId="59" xfId="0" applyNumberFormat="1" applyFont="1" applyFill="1" applyBorder="1"/>
    <xf numFmtId="2" fontId="7" fillId="0" borderId="64" xfId="0" applyNumberFormat="1" applyFont="1" applyFill="1" applyBorder="1"/>
    <xf numFmtId="2" fontId="7" fillId="0" borderId="91" xfId="0" applyNumberFormat="1" applyFont="1" applyFill="1" applyBorder="1"/>
    <xf numFmtId="165" fontId="6" fillId="0" borderId="65" xfId="0" applyNumberFormat="1" applyFont="1" applyFill="1" applyBorder="1" applyAlignment="1" applyProtection="1">
      <alignment horizontal="center"/>
    </xf>
    <xf numFmtId="164" fontId="6" fillId="0" borderId="66" xfId="0" applyNumberFormat="1" applyFont="1" applyFill="1" applyBorder="1" applyProtection="1"/>
    <xf numFmtId="164" fontId="6" fillId="0" borderId="73" xfId="0" applyNumberFormat="1" applyFont="1" applyFill="1" applyBorder="1" applyProtection="1"/>
    <xf numFmtId="164" fontId="6" fillId="0" borderId="74" xfId="0" applyNumberFormat="1" applyFont="1" applyFill="1" applyBorder="1" applyProtection="1"/>
    <xf numFmtId="165" fontId="2" fillId="0" borderId="0" xfId="0" applyNumberFormat="1" applyFont="1" applyFill="1"/>
    <xf numFmtId="0" fontId="7" fillId="0" borderId="92" xfId="0" applyFont="1" applyFill="1" applyBorder="1" applyAlignment="1">
      <alignment horizontal="center"/>
    </xf>
    <xf numFmtId="2" fontId="7" fillId="0" borderId="93" xfId="0" applyNumberFormat="1" applyFont="1" applyFill="1" applyBorder="1"/>
    <xf numFmtId="2" fontId="7" fillId="0" borderId="94" xfId="0" applyNumberFormat="1" applyFont="1" applyFill="1" applyBorder="1"/>
    <xf numFmtId="2" fontId="7" fillId="0" borderId="95" xfId="0" applyNumberFormat="1" applyFont="1" applyFill="1" applyBorder="1"/>
    <xf numFmtId="2" fontId="7" fillId="0" borderId="0" xfId="0" applyNumberFormat="1" applyFont="1" applyFill="1"/>
    <xf numFmtId="10" fontId="2" fillId="0" borderId="0" xfId="1" applyNumberFormat="1" applyFont="1" applyFill="1"/>
    <xf numFmtId="9" fontId="2" fillId="0" borderId="0" xfId="1" applyFont="1" applyFill="1"/>
    <xf numFmtId="166" fontId="2" fillId="0" borderId="0" xfId="1" applyNumberFormat="1" applyFont="1" applyFill="1"/>
    <xf numFmtId="0" fontId="0" fillId="0" borderId="0" xfId="0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2" fillId="0" borderId="96" xfId="0" applyFont="1" applyFill="1" applyBorder="1" applyAlignment="1" applyProtection="1">
      <alignment wrapText="1"/>
    </xf>
    <xf numFmtId="0" fontId="2" fillId="0" borderId="96" xfId="0" applyFont="1" applyFill="1" applyBorder="1" applyProtection="1"/>
    <xf numFmtId="0" fontId="26" fillId="0" borderId="0" xfId="0" applyFont="1" applyFill="1"/>
    <xf numFmtId="0" fontId="8" fillId="0" borderId="102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vertical="center"/>
    </xf>
    <xf numFmtId="0" fontId="8" fillId="0" borderId="103" xfId="0" applyFont="1" applyFill="1" applyBorder="1" applyAlignment="1" applyProtection="1">
      <alignment horizontal="center" vertical="center"/>
    </xf>
    <xf numFmtId="0" fontId="8" fillId="0" borderId="104" xfId="0" applyFont="1" applyFill="1" applyBorder="1" applyAlignment="1" applyProtection="1">
      <alignment horizontal="left" vertical="center"/>
    </xf>
    <xf numFmtId="0" fontId="8" fillId="0" borderId="100" xfId="0" applyFont="1" applyFill="1" applyBorder="1" applyAlignment="1">
      <alignment horizontal="center" vertical="center"/>
    </xf>
    <xf numFmtId="0" fontId="8" fillId="0" borderId="104" xfId="0" applyFont="1" applyFill="1" applyBorder="1" applyAlignment="1">
      <alignment vertical="center"/>
    </xf>
    <xf numFmtId="0" fontId="8" fillId="0" borderId="104" xfId="0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vertical="center"/>
    </xf>
    <xf numFmtId="0" fontId="8" fillId="0" borderId="104" xfId="0" applyFont="1" applyFill="1" applyBorder="1" applyAlignment="1" applyProtection="1">
      <alignment horizontal="center" vertical="center"/>
    </xf>
    <xf numFmtId="0" fontId="27" fillId="0" borderId="99" xfId="0" applyFont="1" applyFill="1" applyBorder="1" applyAlignment="1" applyProtection="1">
      <alignment horizontal="center"/>
    </xf>
    <xf numFmtId="0" fontId="27" fillId="0" borderId="100" xfId="0" applyFont="1" applyFill="1" applyBorder="1" applyAlignment="1" applyProtection="1">
      <alignment horizontal="center"/>
    </xf>
    <xf numFmtId="0" fontId="27" fillId="0" borderId="106" xfId="0" applyFont="1" applyFill="1" applyBorder="1" applyAlignment="1" applyProtection="1">
      <alignment horizontal="center"/>
    </xf>
    <xf numFmtId="1" fontId="27" fillId="0" borderId="87" xfId="0" applyNumberFormat="1" applyFont="1" applyFill="1" applyBorder="1" applyAlignment="1" applyProtection="1"/>
    <xf numFmtId="164" fontId="27" fillId="0" borderId="87" xfId="0" applyNumberFormat="1" applyFont="1" applyFill="1" applyBorder="1" applyAlignment="1" applyProtection="1"/>
    <xf numFmtId="2" fontId="27" fillId="0" borderId="87" xfId="0" applyNumberFormat="1" applyFont="1" applyFill="1" applyBorder="1" applyAlignment="1" applyProtection="1"/>
    <xf numFmtId="2" fontId="7" fillId="0" borderId="88" xfId="0" applyNumberFormat="1" applyFont="1" applyFill="1" applyBorder="1" applyAlignment="1" applyProtection="1"/>
    <xf numFmtId="1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1" fontId="27" fillId="0" borderId="87" xfId="0" applyNumberFormat="1" applyFont="1" applyFill="1" applyBorder="1" applyAlignment="1"/>
    <xf numFmtId="164" fontId="27" fillId="0" borderId="87" xfId="0" applyNumberFormat="1" applyFont="1" applyFill="1" applyBorder="1" applyAlignment="1"/>
    <xf numFmtId="2" fontId="27" fillId="0" borderId="87" xfId="0" applyNumberFormat="1" applyFont="1" applyFill="1" applyBorder="1" applyAlignment="1"/>
    <xf numFmtId="2" fontId="7" fillId="0" borderId="88" xfId="0" applyNumberFormat="1" applyFont="1" applyFill="1" applyBorder="1" applyAlignment="1"/>
    <xf numFmtId="1" fontId="7" fillId="0" borderId="88" xfId="0" applyNumberFormat="1" applyFont="1" applyFill="1" applyBorder="1" applyAlignment="1" applyProtection="1"/>
    <xf numFmtId="1" fontId="7" fillId="0" borderId="87" xfId="0" applyNumberFormat="1" applyFont="1" applyFill="1" applyBorder="1" applyAlignment="1"/>
    <xf numFmtId="1" fontId="27" fillId="0" borderId="66" xfId="0" applyNumberFormat="1" applyFont="1" applyFill="1" applyBorder="1" applyAlignment="1" applyProtection="1"/>
    <xf numFmtId="164" fontId="27" fillId="0" borderId="66" xfId="0" applyNumberFormat="1" applyFont="1" applyFill="1" applyBorder="1" applyAlignment="1" applyProtection="1"/>
    <xf numFmtId="2" fontId="27" fillId="0" borderId="66" xfId="0" applyNumberFormat="1" applyFont="1" applyFill="1" applyBorder="1" applyAlignment="1" applyProtection="1"/>
    <xf numFmtId="0" fontId="23" fillId="0" borderId="107" xfId="0" applyFont="1" applyFill="1" applyBorder="1" applyAlignment="1" applyProtection="1">
      <alignment horizontal="left"/>
    </xf>
    <xf numFmtId="1" fontId="27" fillId="0" borderId="108" xfId="0" applyNumberFormat="1" applyFont="1" applyFill="1" applyBorder="1" applyAlignment="1" applyProtection="1"/>
    <xf numFmtId="164" fontId="27" fillId="0" borderId="108" xfId="0" applyNumberFormat="1" applyFont="1" applyFill="1" applyBorder="1" applyAlignment="1" applyProtection="1"/>
    <xf numFmtId="2" fontId="27" fillId="0" borderId="108" xfId="0" applyNumberFormat="1" applyFont="1" applyFill="1" applyBorder="1" applyAlignment="1" applyProtection="1"/>
    <xf numFmtId="2" fontId="7" fillId="0" borderId="73" xfId="0" applyNumberFormat="1" applyFont="1" applyFill="1" applyBorder="1" applyAlignment="1" applyProtection="1"/>
    <xf numFmtId="1" fontId="7" fillId="0" borderId="73" xfId="0" applyNumberFormat="1" applyFont="1" applyFill="1" applyBorder="1" applyAlignment="1" applyProtection="1"/>
    <xf numFmtId="0" fontId="7" fillId="0" borderId="58" xfId="0" applyFont="1" applyFill="1" applyBorder="1"/>
    <xf numFmtId="1" fontId="27" fillId="0" borderId="59" xfId="0" applyNumberFormat="1" applyFont="1" applyFill="1" applyBorder="1" applyAlignment="1">
      <alignment horizontal="right"/>
    </xf>
    <xf numFmtId="2" fontId="27" fillId="0" borderId="59" xfId="0" applyNumberFormat="1" applyFont="1" applyFill="1" applyBorder="1" applyAlignment="1">
      <alignment horizontal="right"/>
    </xf>
    <xf numFmtId="1" fontId="27" fillId="0" borderId="59" xfId="0" applyNumberFormat="1" applyFont="1" applyFill="1" applyBorder="1"/>
    <xf numFmtId="2" fontId="27" fillId="0" borderId="59" xfId="0" applyNumberFormat="1" applyFont="1" applyFill="1" applyBorder="1" applyAlignment="1" applyProtection="1">
      <alignment horizontal="left"/>
    </xf>
    <xf numFmtId="1" fontId="27" fillId="0" borderId="59" xfId="0" applyNumberFormat="1" applyFont="1" applyFill="1" applyBorder="1" applyAlignment="1" applyProtection="1">
      <alignment horizontal="right"/>
    </xf>
    <xf numFmtId="2" fontId="7" fillId="0" borderId="59" xfId="0" applyNumberFormat="1" applyFont="1" applyFill="1" applyBorder="1" applyAlignment="1" applyProtection="1"/>
    <xf numFmtId="0" fontId="7" fillId="0" borderId="59" xfId="0" applyFont="1" applyFill="1" applyBorder="1" applyAlignment="1" applyProtection="1">
      <alignment horizontal="right"/>
    </xf>
    <xf numFmtId="0" fontId="7" fillId="0" borderId="59" xfId="0" applyFont="1" applyFill="1" applyBorder="1" applyAlignment="1" applyProtection="1"/>
    <xf numFmtId="1" fontId="7" fillId="0" borderId="59" xfId="0" applyNumberFormat="1" applyFont="1" applyFill="1" applyBorder="1" applyAlignment="1" applyProtection="1"/>
    <xf numFmtId="0" fontId="7" fillId="0" borderId="91" xfId="0" applyFont="1" applyFill="1" applyBorder="1" applyAlignment="1" applyProtection="1"/>
    <xf numFmtId="0" fontId="7" fillId="0" borderId="64" xfId="0" applyFont="1" applyFill="1" applyBorder="1"/>
    <xf numFmtId="2" fontId="7" fillId="0" borderId="59" xfId="0" applyNumberFormat="1" applyFont="1" applyFill="1" applyBorder="1" applyAlignment="1">
      <alignment horizontal="right"/>
    </xf>
    <xf numFmtId="0" fontId="7" fillId="0" borderId="59" xfId="0" applyFont="1" applyFill="1" applyBorder="1"/>
    <xf numFmtId="2" fontId="7" fillId="0" borderId="59" xfId="0" applyNumberFormat="1" applyFont="1" applyFill="1" applyBorder="1" applyAlignment="1" applyProtection="1">
      <alignment horizontal="left"/>
    </xf>
    <xf numFmtId="165" fontId="7" fillId="0" borderId="59" xfId="0" applyNumberFormat="1" applyFont="1" applyFill="1" applyBorder="1" applyAlignment="1" applyProtection="1"/>
    <xf numFmtId="2" fontId="7" fillId="0" borderId="59" xfId="0" applyNumberFormat="1" applyFont="1" applyFill="1" applyBorder="1" applyAlignment="1" applyProtection="1">
      <alignment horizontal="right"/>
    </xf>
    <xf numFmtId="0" fontId="6" fillId="0" borderId="65" xfId="0" applyFont="1" applyFill="1" applyBorder="1" applyAlignment="1" applyProtection="1">
      <alignment horizontal="left"/>
    </xf>
    <xf numFmtId="1" fontId="28" fillId="0" borderId="66" xfId="0" applyNumberFormat="1" applyFont="1" applyFill="1" applyBorder="1" applyAlignment="1" applyProtection="1">
      <alignment horizontal="right"/>
    </xf>
    <xf numFmtId="164" fontId="28" fillId="0" borderId="66" xfId="0" applyNumberFormat="1" applyFont="1" applyFill="1" applyBorder="1" applyAlignment="1" applyProtection="1">
      <alignment horizontal="right"/>
    </xf>
    <xf numFmtId="2" fontId="28" fillId="0" borderId="66" xfId="0" applyNumberFormat="1" applyFont="1" applyFill="1" applyBorder="1" applyAlignment="1" applyProtection="1">
      <alignment horizontal="right"/>
    </xf>
    <xf numFmtId="1" fontId="28" fillId="0" borderId="74" xfId="0" applyNumberFormat="1" applyFont="1" applyFill="1" applyBorder="1" applyAlignment="1" applyProtection="1">
      <alignment horizontal="right"/>
    </xf>
    <xf numFmtId="1" fontId="28" fillId="0" borderId="73" xfId="0" applyNumberFormat="1" applyFont="1" applyFill="1" applyBorder="1" applyAlignment="1" applyProtection="1">
      <alignment horizontal="right"/>
    </xf>
    <xf numFmtId="0" fontId="7" fillId="0" borderId="92" xfId="0" applyFont="1" applyFill="1" applyBorder="1"/>
    <xf numFmtId="1" fontId="27" fillId="0" borderId="93" xfId="0" applyNumberFormat="1" applyFont="1" applyFill="1" applyBorder="1" applyAlignment="1">
      <alignment horizontal="right"/>
    </xf>
    <xf numFmtId="0" fontId="27" fillId="0" borderId="93" xfId="0" applyFont="1" applyFill="1" applyBorder="1" applyAlignment="1">
      <alignment horizontal="right"/>
    </xf>
    <xf numFmtId="1" fontId="27" fillId="0" borderId="93" xfId="0" applyNumberFormat="1" applyFont="1" applyFill="1" applyBorder="1"/>
    <xf numFmtId="2" fontId="27" fillId="0" borderId="93" xfId="0" applyNumberFormat="1" applyFont="1" applyFill="1" applyBorder="1" applyAlignment="1" applyProtection="1">
      <alignment horizontal="left"/>
    </xf>
    <xf numFmtId="0" fontId="27" fillId="0" borderId="93" xfId="0" applyFont="1" applyFill="1" applyBorder="1" applyAlignment="1" applyProtection="1">
      <alignment horizontal="right"/>
    </xf>
    <xf numFmtId="2" fontId="7" fillId="0" borderId="93" xfId="0" applyNumberFormat="1" applyFont="1" applyFill="1" applyBorder="1" applyAlignment="1" applyProtection="1"/>
    <xf numFmtId="0" fontId="7" fillId="0" borderId="93" xfId="0" applyFont="1" applyFill="1" applyBorder="1" applyAlignment="1" applyProtection="1">
      <alignment horizontal="right"/>
    </xf>
    <xf numFmtId="0" fontId="7" fillId="0" borderId="93" xfId="0" applyFont="1" applyFill="1" applyBorder="1" applyAlignment="1" applyProtection="1"/>
    <xf numFmtId="0" fontId="7" fillId="0" borderId="95" xfId="0" applyFont="1" applyFill="1" applyBorder="1" applyAlignment="1" applyProtection="1"/>
    <xf numFmtId="0" fontId="7" fillId="0" borderId="94" xfId="0" applyFont="1" applyFill="1" applyBorder="1"/>
    <xf numFmtId="0" fontId="7" fillId="0" borderId="93" xfId="0" applyFont="1" applyFill="1" applyBorder="1" applyAlignment="1">
      <alignment horizontal="right"/>
    </xf>
    <xf numFmtId="0" fontId="7" fillId="0" borderId="93" xfId="0" applyFont="1" applyFill="1" applyBorder="1"/>
    <xf numFmtId="2" fontId="7" fillId="0" borderId="93" xfId="0" applyNumberFormat="1" applyFont="1" applyFill="1" applyBorder="1" applyAlignment="1" applyProtection="1">
      <alignment horizontal="left"/>
    </xf>
    <xf numFmtId="0" fontId="27" fillId="0" borderId="0" xfId="0" applyFont="1" applyFill="1"/>
    <xf numFmtId="0" fontId="27" fillId="0" borderId="57" xfId="0" applyFont="1" applyFill="1" applyBorder="1" applyAlignment="1" applyProtection="1">
      <alignment horizontal="left"/>
    </xf>
    <xf numFmtId="0" fontId="27" fillId="0" borderId="57" xfId="0" applyFont="1" applyFill="1" applyBorder="1" applyAlignment="1" applyProtection="1"/>
    <xf numFmtId="2" fontId="15" fillId="0" borderId="0" xfId="0" applyNumberFormat="1" applyFont="1" applyFill="1"/>
    <xf numFmtId="2" fontId="27" fillId="0" borderId="0" xfId="0" applyNumberFormat="1" applyFont="1" applyFill="1" applyBorder="1" applyAlignment="1" applyProtection="1"/>
    <xf numFmtId="0" fontId="27" fillId="0" borderId="0" xfId="0" applyFont="1" applyFill="1" applyBorder="1" applyAlignment="1" applyProtection="1"/>
    <xf numFmtId="165" fontId="15" fillId="0" borderId="0" xfId="0" applyNumberFormat="1" applyFont="1" applyFill="1"/>
    <xf numFmtId="164" fontId="15" fillId="0" borderId="0" xfId="0" applyNumberFormat="1" applyFont="1" applyFill="1"/>
    <xf numFmtId="165" fontId="29" fillId="0" borderId="0" xfId="0" applyNumberFormat="1" applyFont="1" applyFill="1"/>
    <xf numFmtId="2" fontId="29" fillId="0" borderId="0" xfId="0" applyNumberFormat="1" applyFont="1" applyFill="1"/>
    <xf numFmtId="1" fontId="7" fillId="0" borderId="88" xfId="0" applyNumberFormat="1" applyFont="1" applyFill="1" applyBorder="1" applyAlignment="1"/>
    <xf numFmtId="0" fontId="1" fillId="0" borderId="0" xfId="2" applyFont="1" applyAlignment="1"/>
    <xf numFmtId="0" fontId="2" fillId="0" borderId="0" xfId="2" applyFont="1" applyProtection="1"/>
    <xf numFmtId="0" fontId="3" fillId="0" borderId="0" xfId="2" applyFont="1"/>
    <xf numFmtId="0" fontId="4" fillId="0" borderId="0" xfId="2" applyFont="1" applyAlignment="1"/>
    <xf numFmtId="0" fontId="2" fillId="0" borderId="0" xfId="2" applyFont="1"/>
    <xf numFmtId="0" fontId="1" fillId="0" borderId="0" xfId="2" applyFont="1" applyAlignment="1">
      <alignment horizontal="center"/>
    </xf>
    <xf numFmtId="0" fontId="4" fillId="0" borderId="0" xfId="2" applyFont="1" applyAlignment="1">
      <alignment wrapText="1"/>
    </xf>
    <xf numFmtId="0" fontId="5" fillId="0" borderId="0" xfId="2" applyFont="1" applyAlignment="1" applyProtection="1">
      <alignment horizontal="center"/>
    </xf>
    <xf numFmtId="0" fontId="6" fillId="0" borderId="0" xfId="2" applyFont="1" applyFill="1" applyBorder="1" applyAlignment="1" applyProtection="1">
      <alignment horizontal="right"/>
    </xf>
    <xf numFmtId="164" fontId="2" fillId="0" borderId="0" xfId="2" applyNumberFormat="1" applyFont="1"/>
    <xf numFmtId="0" fontId="10" fillId="0" borderId="0" xfId="2" applyFont="1" applyAlignment="1" applyProtection="1">
      <alignment horizontal="right"/>
    </xf>
    <xf numFmtId="0" fontId="8" fillId="0" borderId="7" xfId="2" applyFont="1" applyFill="1" applyBorder="1" applyAlignment="1" applyProtection="1">
      <alignment horizontal="center" vertical="center"/>
    </xf>
    <xf numFmtId="0" fontId="8" fillId="0" borderId="12" xfId="2" applyFont="1" applyFill="1" applyBorder="1" applyAlignment="1" applyProtection="1">
      <alignment horizontal="center" vertical="center"/>
    </xf>
    <xf numFmtId="0" fontId="2" fillId="0" borderId="0" xfId="2" applyFont="1" applyBorder="1"/>
    <xf numFmtId="0" fontId="3" fillId="0" borderId="0" xfId="2"/>
    <xf numFmtId="0" fontId="7" fillId="0" borderId="17" xfId="2" applyFont="1" applyFill="1" applyBorder="1" applyAlignment="1" applyProtection="1">
      <alignment horizontal="center"/>
    </xf>
    <xf numFmtId="0" fontId="7" fillId="0" borderId="8" xfId="2" applyFont="1" applyFill="1" applyBorder="1" applyAlignment="1" applyProtection="1">
      <alignment horizontal="center"/>
    </xf>
    <xf numFmtId="0" fontId="7" fillId="0" borderId="9" xfId="2" applyFont="1" applyFill="1" applyBorder="1" applyAlignment="1" applyProtection="1">
      <alignment horizontal="center"/>
    </xf>
    <xf numFmtId="0" fontId="7" fillId="0" borderId="18" xfId="2" applyFont="1" applyFill="1" applyBorder="1" applyAlignment="1" applyProtection="1">
      <alignment horizontal="center"/>
    </xf>
    <xf numFmtId="164" fontId="3" fillId="0" borderId="0" xfId="2" applyNumberFormat="1" applyFont="1"/>
    <xf numFmtId="0" fontId="7" fillId="0" borderId="19" xfId="2" applyFont="1" applyFill="1" applyBorder="1" applyAlignment="1" applyProtection="1">
      <alignment horizontal="center"/>
    </xf>
    <xf numFmtId="0" fontId="7" fillId="0" borderId="20" xfId="2" applyFont="1" applyFill="1" applyBorder="1" applyAlignment="1" applyProtection="1">
      <alignment horizontal="center"/>
    </xf>
    <xf numFmtId="0" fontId="7" fillId="0" borderId="21" xfId="2" applyFont="1" applyFill="1" applyBorder="1" applyAlignment="1" applyProtection="1">
      <alignment horizontal="center"/>
    </xf>
    <xf numFmtId="1" fontId="7" fillId="0" borderId="6" xfId="2" applyNumberFormat="1" applyFont="1" applyFill="1" applyBorder="1" applyAlignment="1" applyProtection="1">
      <alignment horizontal="left"/>
      <protection locked="0"/>
    </xf>
    <xf numFmtId="1" fontId="7" fillId="0" borderId="110" xfId="2" applyNumberFormat="1" applyFont="1" applyFill="1" applyBorder="1" applyAlignment="1" applyProtection="1">
      <alignment horizontal="center" vertical="center"/>
      <protection locked="0"/>
    </xf>
    <xf numFmtId="164" fontId="10" fillId="0" borderId="40" xfId="2" applyNumberFormat="1" applyFont="1" applyFill="1" applyBorder="1" applyAlignment="1" applyProtection="1">
      <alignment horizontal="left" vertical="center" wrapText="1"/>
      <protection locked="0"/>
    </xf>
    <xf numFmtId="164" fontId="7" fillId="0" borderId="7" xfId="2" applyNumberFormat="1" applyFont="1" applyFill="1" applyBorder="1" applyAlignment="1" applyProtection="1">
      <alignment horizontal="center"/>
      <protection locked="0"/>
    </xf>
    <xf numFmtId="164" fontId="7" fillId="0" borderId="7" xfId="2" applyNumberFormat="1" applyFont="1" applyFill="1" applyBorder="1" applyAlignment="1" applyProtection="1">
      <protection locked="0"/>
    </xf>
    <xf numFmtId="164" fontId="7" fillId="0" borderId="7" xfId="2" applyNumberFormat="1" applyFont="1" applyFill="1" applyBorder="1" applyAlignment="1" applyProtection="1"/>
    <xf numFmtId="0" fontId="2" fillId="0" borderId="7" xfId="2" applyFont="1" applyBorder="1"/>
    <xf numFmtId="164" fontId="7" fillId="0" borderId="12" xfId="2" applyNumberFormat="1" applyFont="1" applyFill="1" applyBorder="1" applyAlignment="1" applyProtection="1">
      <protection locked="0"/>
    </xf>
    <xf numFmtId="164" fontId="7" fillId="0" borderId="13" xfId="2" applyNumberFormat="1" applyFont="1" applyFill="1" applyBorder="1" applyAlignment="1" applyProtection="1">
      <alignment horizontal="center"/>
      <protection locked="0"/>
    </xf>
    <xf numFmtId="0" fontId="30" fillId="0" borderId="0" xfId="2" applyFont="1"/>
    <xf numFmtId="164" fontId="12" fillId="0" borderId="37" xfId="2" applyNumberFormat="1" applyFont="1" applyFill="1" applyBorder="1" applyAlignment="1" applyProtection="1">
      <protection locked="0"/>
    </xf>
    <xf numFmtId="164" fontId="12" fillId="0" borderId="37" xfId="2" applyNumberFormat="1" applyFont="1" applyFill="1" applyBorder="1" applyAlignment="1" applyProtection="1"/>
    <xf numFmtId="164" fontId="12" fillId="0" borderId="38" xfId="2" applyNumberFormat="1" applyFont="1" applyFill="1" applyBorder="1" applyAlignment="1" applyProtection="1"/>
    <xf numFmtId="164" fontId="12" fillId="0" borderId="39" xfId="2" applyNumberFormat="1" applyFont="1" applyFill="1" applyBorder="1" applyAlignment="1" applyProtection="1"/>
    <xf numFmtId="164" fontId="31" fillId="0" borderId="0" xfId="2" applyNumberFormat="1" applyFont="1"/>
    <xf numFmtId="0" fontId="14" fillId="0" borderId="0" xfId="2" applyFont="1"/>
    <xf numFmtId="164" fontId="7" fillId="0" borderId="24" xfId="2" applyNumberFormat="1" applyFont="1" applyFill="1" applyBorder="1" applyAlignment="1" applyProtection="1">
      <protection locked="0"/>
    </xf>
    <xf numFmtId="164" fontId="7" fillId="0" borderId="24" xfId="2" applyNumberFormat="1" applyFont="1" applyFill="1" applyBorder="1" applyAlignment="1" applyProtection="1"/>
    <xf numFmtId="164" fontId="10" fillId="0" borderId="24" xfId="2" applyNumberFormat="1" applyFont="1" applyFill="1" applyBorder="1" applyAlignment="1" applyProtection="1"/>
    <xf numFmtId="0" fontId="2" fillId="0" borderId="24" xfId="2" applyFont="1" applyBorder="1"/>
    <xf numFmtId="164" fontId="7" fillId="0" borderId="32" xfId="2" applyNumberFormat="1" applyFont="1" applyFill="1" applyBorder="1" applyAlignment="1" applyProtection="1">
      <protection locked="0"/>
    </xf>
    <xf numFmtId="164" fontId="7" fillId="0" borderId="33" xfId="2" applyNumberFormat="1" applyFont="1" applyFill="1" applyBorder="1" applyAlignment="1" applyProtection="1">
      <protection locked="0"/>
    </xf>
    <xf numFmtId="1" fontId="10" fillId="0" borderId="28" xfId="2" applyNumberFormat="1" applyFont="1" applyFill="1" applyBorder="1" applyAlignment="1" applyProtection="1">
      <alignment horizontal="left" vertical="center"/>
      <protection locked="0"/>
    </xf>
    <xf numFmtId="164" fontId="10" fillId="0" borderId="23" xfId="2" applyNumberFormat="1" applyFont="1" applyFill="1" applyBorder="1" applyAlignment="1" applyProtection="1">
      <alignment horizontal="center"/>
      <protection locked="0"/>
    </xf>
    <xf numFmtId="164" fontId="10" fillId="0" borderId="23" xfId="2" applyNumberFormat="1" applyFont="1" applyFill="1" applyBorder="1" applyAlignment="1" applyProtection="1">
      <alignment horizontal="left" vertical="center"/>
      <protection locked="0"/>
    </xf>
    <xf numFmtId="164" fontId="7" fillId="0" borderId="23" xfId="2" applyNumberFormat="1" applyFont="1" applyFill="1" applyBorder="1" applyAlignment="1" applyProtection="1">
      <protection locked="0"/>
    </xf>
    <xf numFmtId="164" fontId="7" fillId="0" borderId="23" xfId="2" applyNumberFormat="1" applyFont="1" applyFill="1" applyBorder="1" applyAlignment="1" applyProtection="1"/>
    <xf numFmtId="164" fontId="10" fillId="0" borderId="23" xfId="2" applyNumberFormat="1" applyFont="1" applyFill="1" applyBorder="1" applyAlignment="1" applyProtection="1"/>
    <xf numFmtId="164" fontId="2" fillId="0" borderId="23" xfId="2" applyNumberFormat="1" applyFont="1" applyBorder="1"/>
    <xf numFmtId="164" fontId="7" fillId="0" borderId="25" xfId="2" applyNumberFormat="1" applyFont="1" applyFill="1" applyBorder="1" applyAlignment="1" applyProtection="1">
      <protection locked="0"/>
    </xf>
    <xf numFmtId="164" fontId="7" fillId="0" borderId="26" xfId="2" applyNumberFormat="1" applyFont="1" applyFill="1" applyBorder="1" applyAlignment="1" applyProtection="1">
      <alignment horizontal="center"/>
      <protection locked="0"/>
    </xf>
    <xf numFmtId="164" fontId="7" fillId="0" borderId="23" xfId="2" applyNumberFormat="1" applyFont="1" applyFill="1" applyBorder="1" applyAlignment="1" applyProtection="1">
      <alignment horizontal="center"/>
      <protection locked="0"/>
    </xf>
    <xf numFmtId="164" fontId="7" fillId="0" borderId="23" xfId="2" applyNumberFormat="1" applyFont="1" applyFill="1" applyBorder="1" applyAlignment="1" applyProtection="1">
      <alignment horizontal="left" vertical="center"/>
      <protection locked="0"/>
    </xf>
    <xf numFmtId="164" fontId="10" fillId="0" borderId="23" xfId="2" applyNumberFormat="1" applyFont="1" applyFill="1" applyBorder="1" applyAlignment="1" applyProtection="1">
      <protection locked="0"/>
    </xf>
    <xf numFmtId="164" fontId="6" fillId="0" borderId="23" xfId="2" applyNumberFormat="1" applyFont="1" applyFill="1" applyBorder="1" applyAlignment="1" applyProtection="1">
      <protection locked="0"/>
    </xf>
    <xf numFmtId="164" fontId="10" fillId="0" borderId="25" xfId="2" applyNumberFormat="1" applyFont="1" applyFill="1" applyBorder="1" applyAlignment="1" applyProtection="1">
      <protection locked="0"/>
    </xf>
    <xf numFmtId="164" fontId="3" fillId="0" borderId="0" xfId="2" applyNumberFormat="1" applyFont="1" applyFill="1"/>
    <xf numFmtId="0" fontId="2" fillId="0" borderId="0" xfId="2" applyFont="1" applyFill="1"/>
    <xf numFmtId="164" fontId="10" fillId="0" borderId="29" xfId="2" applyNumberFormat="1" applyFont="1" applyFill="1" applyBorder="1" applyAlignment="1" applyProtection="1">
      <protection locked="0"/>
    </xf>
    <xf numFmtId="164" fontId="33" fillId="0" borderId="0" xfId="2" applyNumberFormat="1" applyFont="1"/>
    <xf numFmtId="164" fontId="12" fillId="0" borderId="25" xfId="2" applyNumberFormat="1" applyFont="1" applyFill="1" applyBorder="1" applyAlignment="1" applyProtection="1">
      <protection locked="0"/>
    </xf>
    <xf numFmtId="164" fontId="7" fillId="0" borderId="29" xfId="2" applyNumberFormat="1" applyFont="1" applyFill="1" applyBorder="1" applyAlignment="1" applyProtection="1">
      <protection locked="0"/>
    </xf>
    <xf numFmtId="2" fontId="7" fillId="0" borderId="23" xfId="2" applyNumberFormat="1" applyFont="1" applyFill="1" applyBorder="1" applyAlignment="1" applyProtection="1">
      <alignment horizontal="center"/>
      <protection locked="0"/>
    </xf>
    <xf numFmtId="2" fontId="7" fillId="0" borderId="23" xfId="2" applyNumberFormat="1" applyFont="1" applyFill="1" applyBorder="1" applyAlignment="1" applyProtection="1">
      <alignment vertical="center"/>
      <protection locked="0"/>
    </xf>
    <xf numFmtId="2" fontId="7" fillId="0" borderId="29" xfId="2" applyNumberFormat="1" applyFont="1" applyFill="1" applyBorder="1" applyAlignment="1" applyProtection="1">
      <alignment horizontal="center"/>
      <protection locked="0"/>
    </xf>
    <xf numFmtId="2" fontId="7" fillId="0" borderId="29" xfId="2" applyNumberFormat="1" applyFont="1" applyFill="1" applyBorder="1" applyAlignment="1" applyProtection="1">
      <alignment vertical="center"/>
      <protection locked="0"/>
    </xf>
    <xf numFmtId="2" fontId="7" fillId="0" borderId="29" xfId="2" applyNumberFormat="1" applyFont="1" applyBorder="1" applyAlignment="1" applyProtection="1">
      <alignment horizontal="center"/>
      <protection locked="0"/>
    </xf>
    <xf numFmtId="164" fontId="7" fillId="0" borderId="29" xfId="2" applyNumberFormat="1" applyFont="1" applyFill="1" applyBorder="1" applyAlignment="1" applyProtection="1"/>
    <xf numFmtId="164" fontId="7" fillId="0" borderId="30" xfId="2" applyNumberFormat="1" applyFont="1" applyFill="1" applyBorder="1" applyAlignment="1" applyProtection="1">
      <protection locked="0"/>
    </xf>
    <xf numFmtId="164" fontId="12" fillId="0" borderId="113" xfId="2" applyNumberFormat="1" applyFont="1" applyFill="1" applyBorder="1" applyAlignment="1" applyProtection="1">
      <protection locked="0"/>
    </xf>
    <xf numFmtId="164" fontId="12" fillId="0" borderId="113" xfId="2" applyNumberFormat="1" applyFont="1" applyFill="1" applyBorder="1" applyAlignment="1" applyProtection="1"/>
    <xf numFmtId="164" fontId="12" fillId="0" borderId="114" xfId="2" applyNumberFormat="1" applyFont="1" applyFill="1" applyBorder="1" applyAlignment="1" applyProtection="1"/>
    <xf numFmtId="164" fontId="12" fillId="0" borderId="115" xfId="2" applyNumberFormat="1" applyFont="1" applyFill="1" applyBorder="1" applyAlignment="1" applyProtection="1"/>
    <xf numFmtId="164" fontId="7" fillId="0" borderId="2" xfId="2" applyNumberFormat="1" applyFont="1" applyBorder="1"/>
    <xf numFmtId="164" fontId="7" fillId="0" borderId="45" xfId="2" applyNumberFormat="1" applyFont="1" applyBorder="1"/>
    <xf numFmtId="164" fontId="7" fillId="0" borderId="5" xfId="2" applyNumberFormat="1" applyFont="1" applyBorder="1"/>
    <xf numFmtId="164" fontId="6" fillId="0" borderId="7" xfId="2" applyNumberFormat="1" applyFont="1" applyBorder="1" applyProtection="1"/>
    <xf numFmtId="164" fontId="6" fillId="0" borderId="12" xfId="2" applyNumberFormat="1" applyFont="1" applyBorder="1" applyProtection="1"/>
    <xf numFmtId="164" fontId="6" fillId="0" borderId="13" xfId="2" applyNumberFormat="1" applyFont="1" applyBorder="1" applyProtection="1"/>
    <xf numFmtId="164" fontId="7" fillId="0" borderId="46" xfId="2" applyNumberFormat="1" applyFont="1" applyBorder="1"/>
    <xf numFmtId="164" fontId="7" fillId="0" borderId="47" xfId="2" applyNumberFormat="1" applyFont="1" applyBorder="1"/>
    <xf numFmtId="164" fontId="7" fillId="0" borderId="44" xfId="2" applyNumberFormat="1" applyFont="1" applyBorder="1"/>
    <xf numFmtId="164" fontId="7" fillId="0" borderId="0" xfId="2" applyNumberFormat="1" applyFont="1"/>
    <xf numFmtId="164" fontId="13" fillId="0" borderId="0" xfId="2" applyNumberFormat="1" applyFont="1"/>
    <xf numFmtId="0" fontId="14" fillId="0" borderId="0" xfId="2" applyFont="1" applyFill="1" applyBorder="1" applyAlignment="1" applyProtection="1">
      <alignment horizontal="left"/>
    </xf>
    <xf numFmtId="0" fontId="14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2" fillId="0" borderId="0" xfId="2" applyFont="1" applyFill="1" applyBorder="1" applyAlignment="1" applyProtection="1"/>
    <xf numFmtId="164" fontId="14" fillId="0" borderId="0" xfId="2" applyNumberFormat="1" applyFont="1"/>
    <xf numFmtId="164" fontId="27" fillId="0" borderId="0" xfId="2" applyNumberFormat="1" applyFont="1"/>
    <xf numFmtId="0" fontId="6" fillId="0" borderId="0" xfId="2" applyFont="1" applyAlignment="1" applyProtection="1">
      <alignment horizontal="right"/>
    </xf>
    <xf numFmtId="0" fontId="8" fillId="0" borderId="9" xfId="2" applyFont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 vertical="center"/>
    </xf>
    <xf numFmtId="0" fontId="8" fillId="0" borderId="11" xfId="2" applyFont="1" applyBorder="1" applyAlignment="1" applyProtection="1">
      <alignment vertical="center"/>
    </xf>
    <xf numFmtId="0" fontId="8" fillId="0" borderId="15" xfId="2" applyFont="1" applyBorder="1" applyAlignment="1" applyProtection="1">
      <alignment horizontal="center" vertical="center"/>
    </xf>
    <xf numFmtId="0" fontId="8" fillId="0" borderId="15" xfId="2" applyFont="1" applyBorder="1" applyAlignment="1" applyProtection="1">
      <alignment vertical="center"/>
    </xf>
    <xf numFmtId="0" fontId="8" fillId="0" borderId="8" xfId="2" applyFont="1" applyBorder="1" applyAlignment="1" applyProtection="1">
      <alignment vertical="center"/>
    </xf>
    <xf numFmtId="0" fontId="8" fillId="0" borderId="8" xfId="2" applyFont="1" applyBorder="1" applyAlignment="1" applyProtection="1">
      <alignment horizontal="center" vertical="center"/>
    </xf>
    <xf numFmtId="0" fontId="7" fillId="0" borderId="8" xfId="2" applyFont="1" applyBorder="1" applyAlignment="1" applyProtection="1">
      <alignment horizontal="center"/>
    </xf>
    <xf numFmtId="0" fontId="7" fillId="0" borderId="18" xfId="2" applyFont="1" applyBorder="1" applyAlignment="1" applyProtection="1">
      <alignment horizontal="center"/>
    </xf>
    <xf numFmtId="0" fontId="6" fillId="0" borderId="109" xfId="2" applyFont="1" applyFill="1" applyBorder="1" applyAlignment="1" applyProtection="1">
      <alignment horizontal="center" vertical="center"/>
    </xf>
    <xf numFmtId="0" fontId="7" fillId="0" borderId="19" xfId="2" applyFont="1" applyBorder="1" applyAlignment="1" applyProtection="1">
      <alignment horizontal="center"/>
    </xf>
    <xf numFmtId="1" fontId="7" fillId="0" borderId="19" xfId="2" applyNumberFormat="1" applyFont="1" applyBorder="1" applyProtection="1">
      <protection locked="0"/>
    </xf>
    <xf numFmtId="165" fontId="7" fillId="0" borderId="19" xfId="2" applyNumberFormat="1" applyFont="1" applyBorder="1" applyProtection="1">
      <protection locked="0"/>
    </xf>
    <xf numFmtId="0" fontId="7" fillId="0" borderId="21" xfId="2" applyFont="1" applyBorder="1" applyAlignment="1" applyProtection="1">
      <alignment horizontal="center"/>
    </xf>
    <xf numFmtId="0" fontId="7" fillId="0" borderId="6" xfId="2" applyFont="1" applyFill="1" applyBorder="1" applyAlignment="1" applyProtection="1">
      <alignment horizontal="left" vertical="center"/>
    </xf>
    <xf numFmtId="0" fontId="7" fillId="0" borderId="7" xfId="2" applyFont="1" applyFill="1" applyBorder="1" applyAlignment="1" applyProtection="1"/>
    <xf numFmtId="164" fontId="7" fillId="0" borderId="7" xfId="2" applyNumberFormat="1" applyFont="1" applyBorder="1" applyAlignment="1" applyProtection="1">
      <alignment horizontal="right"/>
    </xf>
    <xf numFmtId="1" fontId="7" fillId="0" borderId="7" xfId="2" applyNumberFormat="1" applyFont="1" applyBorder="1" applyAlignment="1" applyProtection="1">
      <alignment horizontal="right"/>
      <protection locked="0"/>
    </xf>
    <xf numFmtId="164" fontId="7" fillId="0" borderId="7" xfId="2" applyNumberFormat="1" applyFont="1" applyBorder="1" applyProtection="1">
      <protection locked="0"/>
    </xf>
    <xf numFmtId="165" fontId="7" fillId="0" borderId="7" xfId="2" applyNumberFormat="1" applyFont="1" applyBorder="1" applyProtection="1">
      <protection locked="0"/>
    </xf>
    <xf numFmtId="1" fontId="7" fillId="0" borderId="7" xfId="2" applyNumberFormat="1" applyFont="1" applyBorder="1" applyProtection="1">
      <protection locked="0"/>
    </xf>
    <xf numFmtId="0" fontId="7" fillId="0" borderId="13" xfId="2" applyFont="1" applyBorder="1" applyAlignment="1" applyProtection="1">
      <alignment horizontal="right"/>
      <protection locked="0"/>
    </xf>
    <xf numFmtId="0" fontId="6" fillId="0" borderId="37" xfId="2" applyFont="1" applyFill="1" applyBorder="1" applyAlignment="1" applyProtection="1">
      <alignment horizontal="center" vertical="center"/>
    </xf>
    <xf numFmtId="0" fontId="12" fillId="0" borderId="37" xfId="2" applyFont="1" applyFill="1" applyBorder="1" applyAlignment="1" applyProtection="1"/>
    <xf numFmtId="0" fontId="12" fillId="0" borderId="39" xfId="2" applyFont="1" applyBorder="1" applyAlignment="1" applyProtection="1">
      <alignment horizontal="right"/>
      <protection locked="0"/>
    </xf>
    <xf numFmtId="0" fontId="31" fillId="0" borderId="0" xfId="2" applyFont="1"/>
    <xf numFmtId="0" fontId="6" fillId="0" borderId="111" xfId="2" applyFont="1" applyFill="1" applyBorder="1" applyAlignment="1" applyProtection="1">
      <alignment horizontal="center" vertical="center"/>
    </xf>
    <xf numFmtId="0" fontId="7" fillId="0" borderId="24" xfId="2" applyFont="1" applyFill="1" applyBorder="1" applyAlignment="1" applyProtection="1"/>
    <xf numFmtId="164" fontId="7" fillId="0" borderId="24" xfId="2" applyNumberFormat="1" applyFont="1" applyBorder="1" applyAlignment="1" applyProtection="1">
      <alignment horizontal="right"/>
    </xf>
    <xf numFmtId="0" fontId="7" fillId="0" borderId="24" xfId="2" applyFont="1" applyBorder="1" applyProtection="1">
      <protection locked="0"/>
    </xf>
    <xf numFmtId="164" fontId="7" fillId="0" borderId="24" xfId="2" applyNumberFormat="1" applyFont="1" applyBorder="1" applyProtection="1">
      <protection locked="0"/>
    </xf>
    <xf numFmtId="1" fontId="7" fillId="0" borderId="24" xfId="2" applyNumberFormat="1" applyFont="1" applyBorder="1" applyAlignment="1" applyProtection="1">
      <alignment horizontal="right"/>
      <protection locked="0"/>
    </xf>
    <xf numFmtId="165" fontId="7" fillId="0" borderId="24" xfId="2" applyNumberFormat="1" applyFont="1" applyBorder="1" applyProtection="1">
      <protection locked="0"/>
    </xf>
    <xf numFmtId="1" fontId="7" fillId="0" borderId="24" xfId="2" applyNumberFormat="1" applyFont="1" applyBorder="1" applyProtection="1">
      <protection locked="0"/>
    </xf>
    <xf numFmtId="0" fontId="7" fillId="0" borderId="33" xfId="2" applyFont="1" applyBorder="1" applyAlignment="1" applyProtection="1">
      <alignment horizontal="right"/>
      <protection locked="0"/>
    </xf>
    <xf numFmtId="0" fontId="7" fillId="0" borderId="22" xfId="2" applyFont="1" applyFill="1" applyBorder="1" applyAlignment="1" applyProtection="1">
      <alignment horizontal="left" vertical="center"/>
    </xf>
    <xf numFmtId="0" fontId="7" fillId="0" borderId="23" xfId="2" applyFont="1" applyFill="1" applyBorder="1" applyAlignment="1" applyProtection="1"/>
    <xf numFmtId="164" fontId="7" fillId="0" borderId="23" xfId="2" applyNumberFormat="1" applyFont="1" applyBorder="1" applyAlignment="1" applyProtection="1">
      <alignment horizontal="right"/>
    </xf>
    <xf numFmtId="0" fontId="7" fillId="0" borderId="23" xfId="2" applyFont="1" applyBorder="1" applyProtection="1">
      <protection locked="0"/>
    </xf>
    <xf numFmtId="164" fontId="7" fillId="0" borderId="23" xfId="2" applyNumberFormat="1" applyFont="1" applyBorder="1" applyProtection="1">
      <protection locked="0"/>
    </xf>
    <xf numFmtId="1" fontId="7" fillId="0" borderId="23" xfId="2" applyNumberFormat="1" applyFont="1" applyBorder="1" applyAlignment="1" applyProtection="1">
      <alignment horizontal="right"/>
      <protection locked="0"/>
    </xf>
    <xf numFmtId="165" fontId="7" fillId="0" borderId="23" xfId="2" applyNumberFormat="1" applyFont="1" applyBorder="1" applyProtection="1">
      <protection locked="0"/>
    </xf>
    <xf numFmtId="1" fontId="7" fillId="0" borderId="23" xfId="2" applyNumberFormat="1" applyFont="1" applyBorder="1" applyProtection="1">
      <protection locked="0"/>
    </xf>
    <xf numFmtId="0" fontId="7" fillId="0" borderId="26" xfId="2" applyFont="1" applyBorder="1" applyAlignment="1" applyProtection="1">
      <alignment horizontal="right"/>
      <protection locked="0"/>
    </xf>
    <xf numFmtId="165" fontId="10" fillId="0" borderId="23" xfId="2" applyNumberFormat="1" applyFont="1" applyBorder="1" applyProtection="1">
      <protection locked="0"/>
    </xf>
    <xf numFmtId="0" fontId="7" fillId="0" borderId="23" xfId="2" applyFont="1" applyBorder="1" applyAlignment="1" applyProtection="1">
      <alignment horizontal="right"/>
      <protection locked="0"/>
    </xf>
    <xf numFmtId="0" fontId="7" fillId="0" borderId="29" xfId="2" applyFont="1" applyBorder="1" applyProtection="1">
      <protection locked="0"/>
    </xf>
    <xf numFmtId="164" fontId="7" fillId="0" borderId="29" xfId="2" applyNumberFormat="1" applyFont="1" applyBorder="1" applyProtection="1">
      <protection locked="0"/>
    </xf>
    <xf numFmtId="0" fontId="7" fillId="0" borderId="29" xfId="2" applyFont="1" applyBorder="1" applyAlignment="1" applyProtection="1">
      <alignment horizontal="right"/>
      <protection locked="0"/>
    </xf>
    <xf numFmtId="1" fontId="7" fillId="0" borderId="29" xfId="2" applyNumberFormat="1" applyFont="1" applyBorder="1" applyAlignment="1" applyProtection="1">
      <alignment horizontal="right"/>
      <protection locked="0"/>
    </xf>
    <xf numFmtId="165" fontId="7" fillId="0" borderId="29" xfId="2" applyNumberFormat="1" applyFont="1" applyBorder="1" applyProtection="1">
      <protection locked="0"/>
    </xf>
    <xf numFmtId="1" fontId="7" fillId="0" borderId="29" xfId="2" applyNumberFormat="1" applyFont="1" applyBorder="1" applyProtection="1">
      <protection locked="0"/>
    </xf>
    <xf numFmtId="0" fontId="7" fillId="0" borderId="31" xfId="2" applyFont="1" applyBorder="1" applyAlignment="1" applyProtection="1">
      <alignment horizontal="right"/>
      <protection locked="0"/>
    </xf>
    <xf numFmtId="0" fontId="6" fillId="0" borderId="114" xfId="2" applyFont="1" applyFill="1" applyBorder="1" applyAlignment="1" applyProtection="1">
      <alignment horizontal="center" vertical="center"/>
    </xf>
    <xf numFmtId="0" fontId="12" fillId="0" borderId="113" xfId="2" applyFont="1" applyBorder="1" applyProtection="1"/>
    <xf numFmtId="164" fontId="12" fillId="0" borderId="113" xfId="2" applyNumberFormat="1" applyFont="1" applyBorder="1" applyProtection="1"/>
    <xf numFmtId="0" fontId="12" fillId="0" borderId="115" xfId="2" applyFont="1" applyBorder="1" applyAlignment="1" applyProtection="1">
      <alignment horizontal="center"/>
      <protection locked="0"/>
    </xf>
    <xf numFmtId="0" fontId="7" fillId="0" borderId="1" xfId="2" applyFont="1" applyBorder="1" applyProtection="1"/>
    <xf numFmtId="0" fontId="7" fillId="0" borderId="2" xfId="2" applyFont="1" applyBorder="1" applyProtection="1"/>
    <xf numFmtId="164" fontId="7" fillId="0" borderId="2" xfId="2" applyNumberFormat="1" applyFont="1" applyBorder="1" applyAlignment="1" applyProtection="1">
      <alignment horizontal="right"/>
    </xf>
    <xf numFmtId="164" fontId="7" fillId="0" borderId="2" xfId="2" applyNumberFormat="1" applyFont="1" applyFill="1" applyBorder="1" applyAlignment="1" applyProtection="1">
      <alignment horizontal="left"/>
    </xf>
    <xf numFmtId="1" fontId="7" fillId="0" borderId="2" xfId="2" applyNumberFormat="1" applyFont="1" applyFill="1" applyBorder="1" applyAlignment="1" applyProtection="1">
      <alignment horizontal="right"/>
    </xf>
    <xf numFmtId="164" fontId="7" fillId="0" borderId="2" xfId="2" applyNumberFormat="1" applyFont="1" applyFill="1" applyBorder="1" applyAlignment="1" applyProtection="1"/>
    <xf numFmtId="165" fontId="7" fillId="0" borderId="2" xfId="2" applyNumberFormat="1" applyFont="1" applyFill="1" applyBorder="1" applyAlignment="1" applyProtection="1"/>
    <xf numFmtId="1" fontId="7" fillId="0" borderId="2" xfId="2" applyNumberFormat="1" applyFont="1" applyFill="1" applyBorder="1" applyAlignment="1" applyProtection="1"/>
    <xf numFmtId="0" fontId="7" fillId="0" borderId="5" xfId="2" applyFont="1" applyFill="1" applyBorder="1" applyAlignment="1" applyProtection="1">
      <alignment horizontal="center"/>
    </xf>
    <xf numFmtId="0" fontId="6" fillId="0" borderId="6" xfId="2" applyFont="1" applyBorder="1" applyAlignment="1" applyProtection="1">
      <alignment horizontal="left"/>
    </xf>
    <xf numFmtId="0" fontId="6" fillId="0" borderId="7" xfId="2" applyFont="1" applyFill="1" applyBorder="1" applyAlignment="1"/>
    <xf numFmtId="164" fontId="6" fillId="0" borderId="7" xfId="2" applyNumberFormat="1" applyFont="1" applyFill="1" applyBorder="1" applyAlignment="1"/>
    <xf numFmtId="1" fontId="6" fillId="0" borderId="13" xfId="2" applyNumberFormat="1" applyFont="1" applyBorder="1" applyAlignment="1" applyProtection="1">
      <alignment horizontal="center"/>
      <protection locked="0"/>
    </xf>
    <xf numFmtId="0" fontId="7" fillId="0" borderId="56" xfId="2" applyFont="1" applyBorder="1" applyProtection="1"/>
    <xf numFmtId="0" fontId="7" fillId="0" borderId="46" xfId="2" applyFont="1" applyBorder="1" applyProtection="1"/>
    <xf numFmtId="2" fontId="7" fillId="0" borderId="46" xfId="2" applyNumberFormat="1" applyFont="1" applyBorder="1" applyAlignment="1" applyProtection="1">
      <alignment horizontal="right"/>
    </xf>
    <xf numFmtId="2" fontId="7" fillId="0" borderId="46" xfId="2" applyNumberFormat="1" applyFont="1" applyFill="1" applyBorder="1" applyAlignment="1" applyProtection="1">
      <alignment horizontal="left"/>
    </xf>
    <xf numFmtId="0" fontId="7" fillId="0" borderId="46" xfId="2" applyFont="1" applyFill="1" applyBorder="1" applyAlignment="1" applyProtection="1">
      <alignment horizontal="right"/>
    </xf>
    <xf numFmtId="2" fontId="7" fillId="0" borderId="46" xfId="2" applyNumberFormat="1" applyFont="1" applyFill="1" applyBorder="1" applyAlignment="1" applyProtection="1"/>
    <xf numFmtId="0" fontId="7" fillId="0" borderId="46" xfId="2" applyFont="1" applyFill="1" applyBorder="1" applyAlignment="1" applyProtection="1"/>
    <xf numFmtId="0" fontId="7" fillId="0" borderId="44" xfId="2" applyFont="1" applyFill="1" applyBorder="1" applyAlignment="1" applyProtection="1"/>
    <xf numFmtId="0" fontId="7" fillId="0" borderId="0" xfId="2" applyFont="1" applyProtection="1"/>
    <xf numFmtId="0" fontId="7" fillId="0" borderId="57" xfId="2" applyFont="1" applyFill="1" applyBorder="1" applyAlignment="1" applyProtection="1">
      <alignment horizontal="left"/>
    </xf>
    <xf numFmtId="0" fontId="7" fillId="0" borderId="57" xfId="2" applyFont="1" applyFill="1" applyBorder="1" applyAlignment="1" applyProtection="1"/>
    <xf numFmtId="0" fontId="11" fillId="0" borderId="0" xfId="2" applyFont="1" applyFill="1" applyBorder="1" applyAlignment="1" applyProtection="1">
      <alignment horizontal="left"/>
    </xf>
    <xf numFmtId="0" fontId="11" fillId="0" borderId="0" xfId="2" applyFont="1" applyFill="1" applyBorder="1" applyAlignment="1">
      <alignment horizontal="left"/>
    </xf>
    <xf numFmtId="1" fontId="10" fillId="0" borderId="22" xfId="2" applyNumberFormat="1" applyFont="1" applyFill="1" applyBorder="1" applyAlignment="1" applyProtection="1">
      <alignment horizontal="left"/>
      <protection locked="0"/>
    </xf>
    <xf numFmtId="0" fontId="7" fillId="0" borderId="7" xfId="2" applyFont="1" applyBorder="1" applyProtection="1">
      <protection locked="0"/>
    </xf>
    <xf numFmtId="0" fontId="6" fillId="0" borderId="111" xfId="2" applyFont="1" applyFill="1" applyBorder="1" applyAlignment="1" applyProtection="1">
      <alignment horizontal="center" vertical="center"/>
    </xf>
    <xf numFmtId="0" fontId="6" fillId="0" borderId="112" xfId="2" applyFont="1" applyFill="1" applyBorder="1" applyAlignment="1" applyProtection="1">
      <alignment horizontal="center" vertical="center"/>
    </xf>
    <xf numFmtId="0" fontId="6" fillId="0" borderId="27" xfId="2" applyFont="1" applyFill="1" applyBorder="1" applyAlignment="1" applyProtection="1">
      <alignment horizontal="center" vertical="center"/>
    </xf>
    <xf numFmtId="1" fontId="12" fillId="0" borderId="41" xfId="2" applyNumberFormat="1" applyFont="1" applyFill="1" applyBorder="1" applyAlignment="1" applyProtection="1">
      <alignment horizontal="center" vertical="center"/>
      <protection locked="0"/>
    </xf>
    <xf numFmtId="1" fontId="12" fillId="0" borderId="42" xfId="2" applyNumberFormat="1" applyFont="1" applyFill="1" applyBorder="1" applyAlignment="1" applyProtection="1">
      <alignment horizontal="center" vertical="center"/>
      <protection locked="0"/>
    </xf>
    <xf numFmtId="1" fontId="12" fillId="0" borderId="43" xfId="2" applyNumberFormat="1" applyFont="1" applyFill="1" applyBorder="1" applyAlignment="1" applyProtection="1">
      <alignment horizontal="center" vertical="center"/>
      <protection locked="0"/>
    </xf>
    <xf numFmtId="2" fontId="6" fillId="0" borderId="1" xfId="2" applyNumberFormat="1" applyFont="1" applyBorder="1" applyAlignment="1" applyProtection="1">
      <alignment horizontal="center" vertical="center"/>
    </xf>
    <xf numFmtId="2" fontId="6" fillId="0" borderId="116" xfId="2" applyNumberFormat="1" applyFont="1" applyBorder="1" applyAlignment="1" applyProtection="1">
      <alignment horizontal="center" vertical="center"/>
    </xf>
    <xf numFmtId="2" fontId="6" fillId="0" borderId="2" xfId="2" applyNumberFormat="1" applyFont="1" applyBorder="1" applyAlignment="1" applyProtection="1">
      <alignment horizontal="center" vertical="center"/>
    </xf>
    <xf numFmtId="2" fontId="6" fillId="0" borderId="6" xfId="2" applyNumberFormat="1" applyFont="1" applyBorder="1" applyAlignment="1" applyProtection="1">
      <alignment horizontal="center" vertical="center"/>
    </xf>
    <xf numFmtId="2" fontId="6" fillId="0" borderId="55" xfId="2" applyNumberFormat="1" applyFont="1" applyBorder="1" applyAlignment="1" applyProtection="1">
      <alignment horizontal="center" vertical="center"/>
    </xf>
    <xf numFmtId="2" fontId="6" fillId="0" borderId="7" xfId="2" applyNumberFormat="1" applyFont="1" applyBorder="1" applyAlignment="1" applyProtection="1">
      <alignment horizontal="center" vertical="center"/>
    </xf>
    <xf numFmtId="2" fontId="6" fillId="0" borderId="56" xfId="2" applyNumberFormat="1" applyFont="1" applyBorder="1" applyAlignment="1" applyProtection="1">
      <alignment horizontal="center" vertical="center"/>
    </xf>
    <xf numFmtId="2" fontId="6" fillId="0" borderId="117" xfId="2" applyNumberFormat="1" applyFont="1" applyBorder="1" applyAlignment="1" applyProtection="1">
      <alignment horizontal="center" vertical="center"/>
    </xf>
    <xf numFmtId="2" fontId="6" fillId="0" borderId="46" xfId="2" applyNumberFormat="1" applyFont="1" applyBorder="1" applyAlignment="1" applyProtection="1">
      <alignment horizontal="center" vertical="center"/>
    </xf>
    <xf numFmtId="0" fontId="8" fillId="0" borderId="11" xfId="2" applyFont="1" applyFill="1" applyBorder="1" applyAlignment="1" applyProtection="1">
      <alignment horizontal="center" vertical="center"/>
    </xf>
    <xf numFmtId="0" fontId="8" fillId="0" borderId="15" xfId="2" applyFont="1" applyFill="1" applyBorder="1" applyAlignment="1" applyProtection="1">
      <alignment horizontal="center" vertical="center"/>
    </xf>
    <xf numFmtId="0" fontId="8" fillId="0" borderId="11" xfId="2" applyFont="1" applyFill="1" applyBorder="1" applyAlignment="1" applyProtection="1">
      <alignment horizontal="center" vertical="center" wrapText="1"/>
    </xf>
    <xf numFmtId="0" fontId="8" fillId="0" borderId="15" xfId="2" applyFont="1" applyFill="1" applyBorder="1" applyAlignment="1" applyProtection="1">
      <alignment horizontal="center" vertical="center" wrapText="1"/>
    </xf>
    <xf numFmtId="0" fontId="6" fillId="0" borderId="109" xfId="2" applyFont="1" applyFill="1" applyBorder="1" applyAlignment="1" applyProtection="1">
      <alignment horizontal="center"/>
    </xf>
    <xf numFmtId="0" fontId="6" fillId="0" borderId="19" xfId="2" applyFont="1" applyFill="1" applyBorder="1" applyAlignment="1" applyProtection="1">
      <alignment horizontal="center"/>
    </xf>
    <xf numFmtId="1" fontId="12" fillId="0" borderId="34" xfId="2" applyNumberFormat="1" applyFont="1" applyFill="1" applyBorder="1" applyAlignment="1" applyProtection="1">
      <alignment horizontal="center" vertical="center"/>
      <protection locked="0"/>
    </xf>
    <xf numFmtId="1" fontId="12" fillId="0" borderId="35" xfId="2" applyNumberFormat="1" applyFont="1" applyFill="1" applyBorder="1" applyAlignment="1" applyProtection="1">
      <alignment horizontal="center" vertical="center"/>
      <protection locked="0"/>
    </xf>
    <xf numFmtId="1" fontId="12" fillId="0" borderId="36" xfId="2" applyNumberFormat="1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9" fillId="0" borderId="5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8" fillId="0" borderId="8" xfId="2" applyFont="1" applyFill="1" applyBorder="1" applyAlignment="1" applyProtection="1">
      <alignment horizontal="center" vertical="center"/>
    </xf>
    <xf numFmtId="0" fontId="8" fillId="0" borderId="9" xfId="2" applyFont="1" applyFill="1" applyBorder="1" applyAlignment="1" applyProtection="1">
      <alignment horizontal="center" vertical="center"/>
    </xf>
    <xf numFmtId="0" fontId="8" fillId="0" borderId="10" xfId="2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5" fillId="0" borderId="0" xfId="2" applyFont="1" applyAlignment="1" applyProtection="1">
      <alignment horizontal="center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8" fillId="0" borderId="14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/>
    </xf>
    <xf numFmtId="0" fontId="8" fillId="0" borderId="7" xfId="2" applyFont="1" applyFill="1" applyBorder="1" applyAlignment="1" applyProtection="1">
      <alignment horizontal="center" vertical="center"/>
    </xf>
    <xf numFmtId="0" fontId="8" fillId="0" borderId="9" xfId="2" applyFont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8" fillId="0" borderId="6" xfId="2" applyFont="1" applyFill="1" applyBorder="1" applyAlignment="1" applyProtection="1">
      <alignment horizontal="center" vertical="center"/>
    </xf>
    <xf numFmtId="0" fontId="8" fillId="0" borderId="14" xfId="2" applyFont="1" applyFill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48" xfId="2" applyFont="1" applyBorder="1" applyAlignment="1" applyProtection="1">
      <alignment horizontal="center" vertical="center"/>
    </xf>
    <xf numFmtId="0" fontId="8" fillId="0" borderId="49" xfId="2" applyFont="1" applyBorder="1" applyAlignment="1" applyProtection="1">
      <alignment horizontal="center" vertical="center"/>
    </xf>
    <xf numFmtId="0" fontId="8" fillId="0" borderId="5" xfId="2" applyFont="1" applyBorder="1" applyAlignment="1" applyProtection="1">
      <alignment horizontal="center" vertical="center" wrapText="1"/>
    </xf>
    <xf numFmtId="0" fontId="8" fillId="0" borderId="13" xfId="2" applyFont="1" applyBorder="1" applyAlignment="1" applyProtection="1">
      <alignment horizontal="center" vertical="center" wrapText="1"/>
    </xf>
    <xf numFmtId="0" fontId="8" fillId="0" borderId="16" xfId="2" applyFont="1" applyBorder="1" applyAlignment="1" applyProtection="1">
      <alignment horizontal="center" vertical="center" wrapText="1"/>
    </xf>
    <xf numFmtId="0" fontId="8" fillId="0" borderId="50" xfId="2" applyFont="1" applyBorder="1" applyAlignment="1" applyProtection="1">
      <alignment horizontal="center" vertical="center"/>
    </xf>
    <xf numFmtId="0" fontId="8" fillId="0" borderId="51" xfId="2" applyFont="1" applyBorder="1" applyAlignment="1" applyProtection="1">
      <alignment horizontal="center" vertical="center"/>
    </xf>
    <xf numFmtId="0" fontId="8" fillId="0" borderId="53" xfId="2" applyFont="1" applyBorder="1" applyAlignment="1" applyProtection="1">
      <alignment horizontal="center" vertical="center"/>
    </xf>
    <xf numFmtId="0" fontId="8" fillId="0" borderId="54" xfId="2" applyFont="1" applyBorder="1" applyAlignment="1" applyProtection="1">
      <alignment horizontal="center" vertical="center"/>
    </xf>
    <xf numFmtId="0" fontId="8" fillId="0" borderId="52" xfId="2" applyFont="1" applyBorder="1" applyAlignment="1" applyProtection="1">
      <alignment horizontal="center" vertical="center"/>
    </xf>
    <xf numFmtId="0" fontId="8" fillId="0" borderId="70" xfId="0" applyFont="1" applyFill="1" applyBorder="1" applyAlignment="1" applyProtection="1">
      <alignment horizontal="center" vertical="center"/>
    </xf>
    <xf numFmtId="0" fontId="0" fillId="0" borderId="66" xfId="0" applyBorder="1"/>
    <xf numFmtId="0" fontId="0" fillId="0" borderId="76" xfId="0" applyBorder="1"/>
    <xf numFmtId="0" fontId="8" fillId="0" borderId="72" xfId="0" applyFont="1" applyFill="1" applyBorder="1" applyAlignment="1" applyProtection="1">
      <alignment horizontal="center" vertical="center"/>
    </xf>
    <xf numFmtId="0" fontId="0" fillId="0" borderId="74" xfId="0" applyBorder="1"/>
    <xf numFmtId="0" fontId="0" fillId="0" borderId="78" xfId="0" applyBorder="1"/>
    <xf numFmtId="0" fontId="8" fillId="0" borderId="76" xfId="0" applyFont="1" applyFill="1" applyBorder="1" applyAlignment="1" applyProtection="1">
      <alignment horizontal="center" vertical="center"/>
    </xf>
    <xf numFmtId="0" fontId="8" fillId="0" borderId="70" xfId="0" applyFont="1" applyFill="1" applyBorder="1" applyAlignment="1" applyProtection="1">
      <alignment horizontal="center" vertical="center" wrapText="1"/>
    </xf>
    <xf numFmtId="0" fontId="8" fillId="0" borderId="76" xfId="0" applyFont="1" applyFill="1" applyBorder="1" applyAlignment="1" applyProtection="1">
      <alignment horizontal="center" vertical="center" wrapText="1"/>
    </xf>
    <xf numFmtId="0" fontId="8" fillId="0" borderId="67" xfId="0" applyFont="1" applyFill="1" applyBorder="1" applyAlignment="1" applyProtection="1">
      <alignment horizontal="center" vertical="center"/>
    </xf>
    <xf numFmtId="0" fontId="8" fillId="0" borderId="68" xfId="0" applyFont="1" applyFill="1" applyBorder="1" applyAlignment="1" applyProtection="1">
      <alignment horizontal="center" vertical="center"/>
    </xf>
    <xf numFmtId="0" fontId="8" fillId="0" borderId="69" xfId="0" applyFont="1" applyFill="1" applyBorder="1" applyAlignment="1" applyProtection="1">
      <alignment horizontal="center" vertical="center"/>
    </xf>
    <xf numFmtId="0" fontId="8" fillId="0" borderId="66" xfId="0" applyFont="1" applyFill="1" applyBorder="1" applyAlignment="1" applyProtection="1">
      <alignment horizontal="center" vertical="center" wrapText="1"/>
    </xf>
    <xf numFmtId="0" fontId="8" fillId="0" borderId="71" xfId="0" applyFont="1" applyFill="1" applyBorder="1" applyAlignment="1" applyProtection="1">
      <alignment horizontal="center" vertical="center"/>
    </xf>
    <xf numFmtId="0" fontId="0" fillId="0" borderId="73" xfId="0" applyBorder="1"/>
    <xf numFmtId="0" fontId="0" fillId="0" borderId="77" xfId="0" applyBorder="1"/>
    <xf numFmtId="0" fontId="8" fillId="0" borderId="60" xfId="0" applyFont="1" applyFill="1" applyBorder="1" applyAlignment="1" applyProtection="1">
      <alignment horizontal="center" vertical="center"/>
    </xf>
    <xf numFmtId="0" fontId="0" fillId="0" borderId="61" xfId="0" applyBorder="1"/>
    <xf numFmtId="0" fontId="0" fillId="0" borderId="63" xfId="0" applyBorder="1"/>
    <xf numFmtId="0" fontId="8" fillId="0" borderId="64" xfId="0" applyFont="1" applyFill="1" applyBorder="1" applyAlignment="1" applyProtection="1">
      <alignment horizontal="center" vertical="center" wrapText="1"/>
    </xf>
    <xf numFmtId="0" fontId="8" fillId="0" borderId="59" xfId="0" applyFont="1" applyFill="1" applyBorder="1" applyAlignment="1" applyProtection="1">
      <alignment horizontal="center" vertical="center" wrapText="1"/>
    </xf>
    <xf numFmtId="0" fontId="8" fillId="0" borderId="61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8" fillId="0" borderId="58" xfId="0" applyFont="1" applyFill="1" applyBorder="1" applyAlignment="1" applyProtection="1">
      <alignment horizontal="center" vertical="center"/>
    </xf>
    <xf numFmtId="0" fontId="0" fillId="0" borderId="65" xfId="0" applyBorder="1"/>
    <xf numFmtId="0" fontId="0" fillId="0" borderId="75" xfId="0" applyBorder="1"/>
    <xf numFmtId="0" fontId="4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8" fillId="0" borderId="91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105" xfId="0" applyFont="1" applyFill="1" applyBorder="1" applyAlignment="1">
      <alignment horizontal="center" vertical="center" wrapText="1"/>
    </xf>
    <xf numFmtId="0" fontId="8" fillId="0" borderId="97" xfId="0" applyFont="1" applyFill="1" applyBorder="1" applyAlignment="1" applyProtection="1">
      <alignment horizontal="center" vertical="center"/>
    </xf>
    <xf numFmtId="0" fontId="8" fillId="0" borderId="98" xfId="0" applyFont="1" applyFill="1" applyBorder="1" applyAlignment="1" applyProtection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8" fillId="0" borderId="100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center" vertical="center"/>
    </xf>
    <xf numFmtId="0" fontId="8" fillId="0" borderId="51" xfId="0" applyFont="1" applyFill="1" applyBorder="1" applyAlignment="1" applyProtection="1">
      <alignment horizontal="center" vertical="center"/>
    </xf>
    <xf numFmtId="0" fontId="8" fillId="0" borderId="53" xfId="0" applyFont="1" applyFill="1" applyBorder="1" applyAlignment="1" applyProtection="1">
      <alignment horizontal="center" vertical="center"/>
    </xf>
    <xf numFmtId="0" fontId="8" fillId="0" borderId="54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52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99" xfId="0" applyFont="1" applyFill="1" applyBorder="1" applyAlignment="1" applyProtection="1">
      <alignment horizontal="center" vertical="center"/>
    </xf>
    <xf numFmtId="0" fontId="8" fillId="0" borderId="100" xfId="0" applyFont="1" applyFill="1" applyBorder="1" applyAlignment="1">
      <alignment horizontal="center" vertical="center"/>
    </xf>
    <xf numFmtId="0" fontId="8" fillId="0" borderId="10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99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роцентный 2" xfId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90;&#1100;%20&#1076;&#1086;&#1088;&#1086;&#1075;,%20&#1091;&#1095;&#1077;&#1090;,%20&#1086;&#1090;&#1095;&#1077;&#1090;&#1099;/C&#1045;&#1058;&#1068;/1_01_2024/&#1063;&#1080;&#1089;&#1090;&#1086;&#1086;&#1079;&#1077;&#1088;&#1085;&#1099;&#1081;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_01_2023\&#1048;&#1058;&#1054;&#1043;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_01_2023\Tatar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_01_2023\Ubinsk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14">
          <cell r="C14" t="str">
            <v>992 км а/д "Р-254" - Купино - Карасук</v>
          </cell>
        </row>
        <row r="17">
          <cell r="C17" t="str">
            <v>Подъезд к с. Новая Кулында /51 км/</v>
          </cell>
        </row>
        <row r="18">
          <cell r="C18" t="str">
            <v>79 км а/д "К-01" - Юдино</v>
          </cell>
        </row>
        <row r="19">
          <cell r="C19" t="str">
            <v>78 км а/д "К-01" - Троицкое</v>
          </cell>
        </row>
        <row r="20">
          <cell r="C20" t="str">
            <v>Чистоозерное - Польяново</v>
          </cell>
        </row>
        <row r="21">
          <cell r="C21" t="str">
            <v>28 км а/д "Н-3105" - Ольгино</v>
          </cell>
        </row>
        <row r="22">
          <cell r="C22" t="str">
            <v>34 км а/д "Н-3105" - Большая Тохта - Ишимская</v>
          </cell>
        </row>
        <row r="23">
          <cell r="C23" t="str">
            <v>91 км а/д "К-01" - Журавка - Новокрасное</v>
          </cell>
        </row>
        <row r="24">
          <cell r="C24" t="str">
            <v>63 км а/д "К-01" - Покровка</v>
          </cell>
        </row>
        <row r="25">
          <cell r="C25" t="str">
            <v>49 км а/д "К-01" - Озерный</v>
          </cell>
        </row>
        <row r="26">
          <cell r="C26" t="str">
            <v>29 км а/д "Н-3104" - Новый Кошкуль</v>
          </cell>
        </row>
        <row r="27">
          <cell r="C27" t="str">
            <v>17 км а/д "Н-3105" - Чаячье - Елизаветинка</v>
          </cell>
        </row>
        <row r="28">
          <cell r="C28" t="str">
            <v>46 км а/д "Н-3108" - Цветнополье</v>
          </cell>
        </row>
        <row r="29">
          <cell r="C29" t="str">
            <v>102 км а/д "К-01" - Олтарь</v>
          </cell>
        </row>
        <row r="30">
          <cell r="C30" t="str">
            <v>93 км а/д "К-01" - Журавка</v>
          </cell>
        </row>
        <row r="31">
          <cell r="C31" t="str">
            <v>107 км а/д "К-01" - Барабо-Юдино</v>
          </cell>
        </row>
        <row r="32">
          <cell r="C32" t="str">
            <v>Чистоозерное - Купино (старое направление К-01)</v>
          </cell>
        </row>
        <row r="33">
          <cell r="C33" t="str">
            <v>30 км а/д "Н-3118"- Канавы</v>
          </cell>
        </row>
        <row r="34">
          <cell r="C34" t="str">
            <v>27 км а/д "Н-3108" - Павловка - Мироновка - Мухино</v>
          </cell>
        </row>
        <row r="35">
          <cell r="C35" t="str">
            <v>99 км а/д "К-01"- Орловка - Бугриновка</v>
          </cell>
        </row>
        <row r="36">
          <cell r="C36" t="str">
            <v>Романовка - Малиновка - Малая Тохта</v>
          </cell>
        </row>
        <row r="37">
          <cell r="C37" t="str">
            <v xml:space="preserve">Объездная дорога р.п. Чистоозерное </v>
          </cell>
        </row>
        <row r="38">
          <cell r="C38" t="str">
            <v>39 км а/д "Н-3108" - Варваровка</v>
          </cell>
        </row>
        <row r="39">
          <cell r="C39" t="str">
            <v>Песчаное Озеро - Старый Кошкуль (в гр. района)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4">
          <cell r="A14" t="str">
            <v>Баганский</v>
          </cell>
        </row>
        <row r="15">
          <cell r="A15" t="str">
            <v>Барабинский</v>
          </cell>
        </row>
        <row r="16">
          <cell r="A16" t="str">
            <v>Болотнинский</v>
          </cell>
        </row>
        <row r="17">
          <cell r="A17" t="str">
            <v>Венгеровский</v>
          </cell>
        </row>
        <row r="18">
          <cell r="A18" t="str">
            <v>Доволенский</v>
          </cell>
        </row>
        <row r="19">
          <cell r="A19" t="str">
            <v>Здвинский</v>
          </cell>
        </row>
        <row r="20">
          <cell r="A20" t="str">
            <v>Искитимский</v>
          </cell>
        </row>
        <row r="21">
          <cell r="A21" t="str">
            <v>Карасукский</v>
          </cell>
        </row>
        <row r="22">
          <cell r="A22" t="str">
            <v>Каргатский</v>
          </cell>
        </row>
        <row r="23">
          <cell r="A23" t="str">
            <v>Колыванский</v>
          </cell>
        </row>
        <row r="24">
          <cell r="A24" t="str">
            <v>Коченевский</v>
          </cell>
        </row>
        <row r="25">
          <cell r="A25" t="str">
            <v>Кочковский</v>
          </cell>
        </row>
        <row r="26">
          <cell r="A26" t="str">
            <v>Краснозерский</v>
          </cell>
        </row>
        <row r="27">
          <cell r="A27" t="str">
            <v>Куйбышевский</v>
          </cell>
        </row>
        <row r="28">
          <cell r="A28" t="str">
            <v>Купинский</v>
          </cell>
        </row>
        <row r="29">
          <cell r="A29" t="str">
            <v>Кыштовский</v>
          </cell>
        </row>
        <row r="31">
          <cell r="A31" t="str">
            <v>Мошковский</v>
          </cell>
        </row>
        <row r="32">
          <cell r="A32" t="str">
            <v>Новосибирский</v>
          </cell>
        </row>
        <row r="33">
          <cell r="A33" t="str">
            <v>Ордынский</v>
          </cell>
        </row>
        <row r="34">
          <cell r="A34" t="str">
            <v>Северный</v>
          </cell>
        </row>
        <row r="36">
          <cell r="A36" t="str">
            <v>Татарский</v>
          </cell>
        </row>
        <row r="37">
          <cell r="A37" t="str">
            <v>Тогучинский</v>
          </cell>
        </row>
        <row r="38">
          <cell r="A38" t="str">
            <v>Убинский</v>
          </cell>
        </row>
        <row r="39">
          <cell r="A39" t="str">
            <v>Усть-Таркский</v>
          </cell>
        </row>
        <row r="40">
          <cell r="A40" t="str">
            <v>Чановский</v>
          </cell>
        </row>
        <row r="41">
          <cell r="A41" t="str">
            <v>Черепановский</v>
          </cell>
        </row>
        <row r="42">
          <cell r="A42" t="str">
            <v>Чистоозерный</v>
          </cell>
        </row>
        <row r="43">
          <cell r="A43" t="str">
            <v>Чулымский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 refreshError="1">
        <row r="17">
          <cell r="G17">
            <v>0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 refreshError="1">
        <row r="15">
          <cell r="G15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53"/>
  <sheetViews>
    <sheetView topLeftCell="A15" zoomScale="80" zoomScaleNormal="80" workbookViewId="0">
      <selection activeCell="G42" sqref="G42:S42"/>
    </sheetView>
  </sheetViews>
  <sheetFormatPr defaultColWidth="9.625" defaultRowHeight="12.75" x14ac:dyDescent="0.2"/>
  <cols>
    <col min="1" max="1" width="3.75" style="177" customWidth="1"/>
    <col min="2" max="2" width="21" style="177" customWidth="1"/>
    <col min="3" max="3" width="51.625" style="177" customWidth="1"/>
    <col min="4" max="4" width="9.625" style="177" customWidth="1"/>
    <col min="5" max="14" width="13" style="177" customWidth="1"/>
    <col min="15" max="20" width="10.625" style="177" customWidth="1"/>
    <col min="21" max="21" width="12.75" style="175" customWidth="1"/>
    <col min="22" max="22" width="12.25" style="175" customWidth="1"/>
    <col min="23" max="23" width="11.125" style="177" customWidth="1"/>
    <col min="24" max="26" width="7.625" style="177" customWidth="1"/>
    <col min="27" max="27" width="6.625" style="177" customWidth="1"/>
    <col min="28" max="28" width="7.625" style="177" customWidth="1"/>
    <col min="29" max="36" width="9.625" style="177"/>
    <col min="37" max="37" width="11.125" style="177" customWidth="1"/>
    <col min="38" max="256" width="9.625" style="177"/>
    <col min="257" max="257" width="3.75" style="177" customWidth="1"/>
    <col min="258" max="258" width="21" style="177" customWidth="1"/>
    <col min="259" max="259" width="51.625" style="177" customWidth="1"/>
    <col min="260" max="260" width="9.625" style="177" customWidth="1"/>
    <col min="261" max="270" width="13" style="177" customWidth="1"/>
    <col min="271" max="276" width="10.625" style="177" customWidth="1"/>
    <col min="277" max="277" width="12.75" style="177" customWidth="1"/>
    <col min="278" max="278" width="12.25" style="177" customWidth="1"/>
    <col min="279" max="279" width="11.125" style="177" customWidth="1"/>
    <col min="280" max="282" width="7.625" style="177" customWidth="1"/>
    <col min="283" max="283" width="6.625" style="177" customWidth="1"/>
    <col min="284" max="284" width="7.625" style="177" customWidth="1"/>
    <col min="285" max="292" width="9.625" style="177"/>
    <col min="293" max="293" width="11.125" style="177" customWidth="1"/>
    <col min="294" max="512" width="9.625" style="177"/>
    <col min="513" max="513" width="3.75" style="177" customWidth="1"/>
    <col min="514" max="514" width="21" style="177" customWidth="1"/>
    <col min="515" max="515" width="51.625" style="177" customWidth="1"/>
    <col min="516" max="516" width="9.625" style="177" customWidth="1"/>
    <col min="517" max="526" width="13" style="177" customWidth="1"/>
    <col min="527" max="532" width="10.625" style="177" customWidth="1"/>
    <col min="533" max="533" width="12.75" style="177" customWidth="1"/>
    <col min="534" max="534" width="12.25" style="177" customWidth="1"/>
    <col min="535" max="535" width="11.125" style="177" customWidth="1"/>
    <col min="536" max="538" width="7.625" style="177" customWidth="1"/>
    <col min="539" max="539" width="6.625" style="177" customWidth="1"/>
    <col min="540" max="540" width="7.625" style="177" customWidth="1"/>
    <col min="541" max="548" width="9.625" style="177"/>
    <col min="549" max="549" width="11.125" style="177" customWidth="1"/>
    <col min="550" max="768" width="9.625" style="177"/>
    <col min="769" max="769" width="3.75" style="177" customWidth="1"/>
    <col min="770" max="770" width="21" style="177" customWidth="1"/>
    <col min="771" max="771" width="51.625" style="177" customWidth="1"/>
    <col min="772" max="772" width="9.625" style="177" customWidth="1"/>
    <col min="773" max="782" width="13" style="177" customWidth="1"/>
    <col min="783" max="788" width="10.625" style="177" customWidth="1"/>
    <col min="789" max="789" width="12.75" style="177" customWidth="1"/>
    <col min="790" max="790" width="12.25" style="177" customWidth="1"/>
    <col min="791" max="791" width="11.125" style="177" customWidth="1"/>
    <col min="792" max="794" width="7.625" style="177" customWidth="1"/>
    <col min="795" max="795" width="6.625" style="177" customWidth="1"/>
    <col min="796" max="796" width="7.625" style="177" customWidth="1"/>
    <col min="797" max="804" width="9.625" style="177"/>
    <col min="805" max="805" width="11.125" style="177" customWidth="1"/>
    <col min="806" max="1024" width="9.625" style="177"/>
    <col min="1025" max="1025" width="3.75" style="177" customWidth="1"/>
    <col min="1026" max="1026" width="21" style="177" customWidth="1"/>
    <col min="1027" max="1027" width="51.625" style="177" customWidth="1"/>
    <col min="1028" max="1028" width="9.625" style="177" customWidth="1"/>
    <col min="1029" max="1038" width="13" style="177" customWidth="1"/>
    <col min="1039" max="1044" width="10.625" style="177" customWidth="1"/>
    <col min="1045" max="1045" width="12.75" style="177" customWidth="1"/>
    <col min="1046" max="1046" width="12.25" style="177" customWidth="1"/>
    <col min="1047" max="1047" width="11.125" style="177" customWidth="1"/>
    <col min="1048" max="1050" width="7.625" style="177" customWidth="1"/>
    <col min="1051" max="1051" width="6.625" style="177" customWidth="1"/>
    <col min="1052" max="1052" width="7.625" style="177" customWidth="1"/>
    <col min="1053" max="1060" width="9.625" style="177"/>
    <col min="1061" max="1061" width="11.125" style="177" customWidth="1"/>
    <col min="1062" max="1280" width="9.625" style="177"/>
    <col min="1281" max="1281" width="3.75" style="177" customWidth="1"/>
    <col min="1282" max="1282" width="21" style="177" customWidth="1"/>
    <col min="1283" max="1283" width="51.625" style="177" customWidth="1"/>
    <col min="1284" max="1284" width="9.625" style="177" customWidth="1"/>
    <col min="1285" max="1294" width="13" style="177" customWidth="1"/>
    <col min="1295" max="1300" width="10.625" style="177" customWidth="1"/>
    <col min="1301" max="1301" width="12.75" style="177" customWidth="1"/>
    <col min="1302" max="1302" width="12.25" style="177" customWidth="1"/>
    <col min="1303" max="1303" width="11.125" style="177" customWidth="1"/>
    <col min="1304" max="1306" width="7.625" style="177" customWidth="1"/>
    <col min="1307" max="1307" width="6.625" style="177" customWidth="1"/>
    <col min="1308" max="1308" width="7.625" style="177" customWidth="1"/>
    <col min="1309" max="1316" width="9.625" style="177"/>
    <col min="1317" max="1317" width="11.125" style="177" customWidth="1"/>
    <col min="1318" max="1536" width="9.625" style="177"/>
    <col min="1537" max="1537" width="3.75" style="177" customWidth="1"/>
    <col min="1538" max="1538" width="21" style="177" customWidth="1"/>
    <col min="1539" max="1539" width="51.625" style="177" customWidth="1"/>
    <col min="1540" max="1540" width="9.625" style="177" customWidth="1"/>
    <col min="1541" max="1550" width="13" style="177" customWidth="1"/>
    <col min="1551" max="1556" width="10.625" style="177" customWidth="1"/>
    <col min="1557" max="1557" width="12.75" style="177" customWidth="1"/>
    <col min="1558" max="1558" width="12.25" style="177" customWidth="1"/>
    <col min="1559" max="1559" width="11.125" style="177" customWidth="1"/>
    <col min="1560" max="1562" width="7.625" style="177" customWidth="1"/>
    <col min="1563" max="1563" width="6.625" style="177" customWidth="1"/>
    <col min="1564" max="1564" width="7.625" style="177" customWidth="1"/>
    <col min="1565" max="1572" width="9.625" style="177"/>
    <col min="1573" max="1573" width="11.125" style="177" customWidth="1"/>
    <col min="1574" max="1792" width="9.625" style="177"/>
    <col min="1793" max="1793" width="3.75" style="177" customWidth="1"/>
    <col min="1794" max="1794" width="21" style="177" customWidth="1"/>
    <col min="1795" max="1795" width="51.625" style="177" customWidth="1"/>
    <col min="1796" max="1796" width="9.625" style="177" customWidth="1"/>
    <col min="1797" max="1806" width="13" style="177" customWidth="1"/>
    <col min="1807" max="1812" width="10.625" style="177" customWidth="1"/>
    <col min="1813" max="1813" width="12.75" style="177" customWidth="1"/>
    <col min="1814" max="1814" width="12.25" style="177" customWidth="1"/>
    <col min="1815" max="1815" width="11.125" style="177" customWidth="1"/>
    <col min="1816" max="1818" width="7.625" style="177" customWidth="1"/>
    <col min="1819" max="1819" width="6.625" style="177" customWidth="1"/>
    <col min="1820" max="1820" width="7.625" style="177" customWidth="1"/>
    <col min="1821" max="1828" width="9.625" style="177"/>
    <col min="1829" max="1829" width="11.125" style="177" customWidth="1"/>
    <col min="1830" max="2048" width="9.625" style="177"/>
    <col min="2049" max="2049" width="3.75" style="177" customWidth="1"/>
    <col min="2050" max="2050" width="21" style="177" customWidth="1"/>
    <col min="2051" max="2051" width="51.625" style="177" customWidth="1"/>
    <col min="2052" max="2052" width="9.625" style="177" customWidth="1"/>
    <col min="2053" max="2062" width="13" style="177" customWidth="1"/>
    <col min="2063" max="2068" width="10.625" style="177" customWidth="1"/>
    <col min="2069" max="2069" width="12.75" style="177" customWidth="1"/>
    <col min="2070" max="2070" width="12.25" style="177" customWidth="1"/>
    <col min="2071" max="2071" width="11.125" style="177" customWidth="1"/>
    <col min="2072" max="2074" width="7.625" style="177" customWidth="1"/>
    <col min="2075" max="2075" width="6.625" style="177" customWidth="1"/>
    <col min="2076" max="2076" width="7.625" style="177" customWidth="1"/>
    <col min="2077" max="2084" width="9.625" style="177"/>
    <col min="2085" max="2085" width="11.125" style="177" customWidth="1"/>
    <col min="2086" max="2304" width="9.625" style="177"/>
    <col min="2305" max="2305" width="3.75" style="177" customWidth="1"/>
    <col min="2306" max="2306" width="21" style="177" customWidth="1"/>
    <col min="2307" max="2307" width="51.625" style="177" customWidth="1"/>
    <col min="2308" max="2308" width="9.625" style="177" customWidth="1"/>
    <col min="2309" max="2318" width="13" style="177" customWidth="1"/>
    <col min="2319" max="2324" width="10.625" style="177" customWidth="1"/>
    <col min="2325" max="2325" width="12.75" style="177" customWidth="1"/>
    <col min="2326" max="2326" width="12.25" style="177" customWidth="1"/>
    <col min="2327" max="2327" width="11.125" style="177" customWidth="1"/>
    <col min="2328" max="2330" width="7.625" style="177" customWidth="1"/>
    <col min="2331" max="2331" width="6.625" style="177" customWidth="1"/>
    <col min="2332" max="2332" width="7.625" style="177" customWidth="1"/>
    <col min="2333" max="2340" width="9.625" style="177"/>
    <col min="2341" max="2341" width="11.125" style="177" customWidth="1"/>
    <col min="2342" max="2560" width="9.625" style="177"/>
    <col min="2561" max="2561" width="3.75" style="177" customWidth="1"/>
    <col min="2562" max="2562" width="21" style="177" customWidth="1"/>
    <col min="2563" max="2563" width="51.625" style="177" customWidth="1"/>
    <col min="2564" max="2564" width="9.625" style="177" customWidth="1"/>
    <col min="2565" max="2574" width="13" style="177" customWidth="1"/>
    <col min="2575" max="2580" width="10.625" style="177" customWidth="1"/>
    <col min="2581" max="2581" width="12.75" style="177" customWidth="1"/>
    <col min="2582" max="2582" width="12.25" style="177" customWidth="1"/>
    <col min="2583" max="2583" width="11.125" style="177" customWidth="1"/>
    <col min="2584" max="2586" width="7.625" style="177" customWidth="1"/>
    <col min="2587" max="2587" width="6.625" style="177" customWidth="1"/>
    <col min="2588" max="2588" width="7.625" style="177" customWidth="1"/>
    <col min="2589" max="2596" width="9.625" style="177"/>
    <col min="2597" max="2597" width="11.125" style="177" customWidth="1"/>
    <col min="2598" max="2816" width="9.625" style="177"/>
    <col min="2817" max="2817" width="3.75" style="177" customWidth="1"/>
    <col min="2818" max="2818" width="21" style="177" customWidth="1"/>
    <col min="2819" max="2819" width="51.625" style="177" customWidth="1"/>
    <col min="2820" max="2820" width="9.625" style="177" customWidth="1"/>
    <col min="2821" max="2830" width="13" style="177" customWidth="1"/>
    <col min="2831" max="2836" width="10.625" style="177" customWidth="1"/>
    <col min="2837" max="2837" width="12.75" style="177" customWidth="1"/>
    <col min="2838" max="2838" width="12.25" style="177" customWidth="1"/>
    <col min="2839" max="2839" width="11.125" style="177" customWidth="1"/>
    <col min="2840" max="2842" width="7.625" style="177" customWidth="1"/>
    <col min="2843" max="2843" width="6.625" style="177" customWidth="1"/>
    <col min="2844" max="2844" width="7.625" style="177" customWidth="1"/>
    <col min="2845" max="2852" width="9.625" style="177"/>
    <col min="2853" max="2853" width="11.125" style="177" customWidth="1"/>
    <col min="2854" max="3072" width="9.625" style="177"/>
    <col min="3073" max="3073" width="3.75" style="177" customWidth="1"/>
    <col min="3074" max="3074" width="21" style="177" customWidth="1"/>
    <col min="3075" max="3075" width="51.625" style="177" customWidth="1"/>
    <col min="3076" max="3076" width="9.625" style="177" customWidth="1"/>
    <col min="3077" max="3086" width="13" style="177" customWidth="1"/>
    <col min="3087" max="3092" width="10.625" style="177" customWidth="1"/>
    <col min="3093" max="3093" width="12.75" style="177" customWidth="1"/>
    <col min="3094" max="3094" width="12.25" style="177" customWidth="1"/>
    <col min="3095" max="3095" width="11.125" style="177" customWidth="1"/>
    <col min="3096" max="3098" width="7.625" style="177" customWidth="1"/>
    <col min="3099" max="3099" width="6.625" style="177" customWidth="1"/>
    <col min="3100" max="3100" width="7.625" style="177" customWidth="1"/>
    <col min="3101" max="3108" width="9.625" style="177"/>
    <col min="3109" max="3109" width="11.125" style="177" customWidth="1"/>
    <col min="3110" max="3328" width="9.625" style="177"/>
    <col min="3329" max="3329" width="3.75" style="177" customWidth="1"/>
    <col min="3330" max="3330" width="21" style="177" customWidth="1"/>
    <col min="3331" max="3331" width="51.625" style="177" customWidth="1"/>
    <col min="3332" max="3332" width="9.625" style="177" customWidth="1"/>
    <col min="3333" max="3342" width="13" style="177" customWidth="1"/>
    <col min="3343" max="3348" width="10.625" style="177" customWidth="1"/>
    <col min="3349" max="3349" width="12.75" style="177" customWidth="1"/>
    <col min="3350" max="3350" width="12.25" style="177" customWidth="1"/>
    <col min="3351" max="3351" width="11.125" style="177" customWidth="1"/>
    <col min="3352" max="3354" width="7.625" style="177" customWidth="1"/>
    <col min="3355" max="3355" width="6.625" style="177" customWidth="1"/>
    <col min="3356" max="3356" width="7.625" style="177" customWidth="1"/>
    <col min="3357" max="3364" width="9.625" style="177"/>
    <col min="3365" max="3365" width="11.125" style="177" customWidth="1"/>
    <col min="3366" max="3584" width="9.625" style="177"/>
    <col min="3585" max="3585" width="3.75" style="177" customWidth="1"/>
    <col min="3586" max="3586" width="21" style="177" customWidth="1"/>
    <col min="3587" max="3587" width="51.625" style="177" customWidth="1"/>
    <col min="3588" max="3588" width="9.625" style="177" customWidth="1"/>
    <col min="3589" max="3598" width="13" style="177" customWidth="1"/>
    <col min="3599" max="3604" width="10.625" style="177" customWidth="1"/>
    <col min="3605" max="3605" width="12.75" style="177" customWidth="1"/>
    <col min="3606" max="3606" width="12.25" style="177" customWidth="1"/>
    <col min="3607" max="3607" width="11.125" style="177" customWidth="1"/>
    <col min="3608" max="3610" width="7.625" style="177" customWidth="1"/>
    <col min="3611" max="3611" width="6.625" style="177" customWidth="1"/>
    <col min="3612" max="3612" width="7.625" style="177" customWidth="1"/>
    <col min="3613" max="3620" width="9.625" style="177"/>
    <col min="3621" max="3621" width="11.125" style="177" customWidth="1"/>
    <col min="3622" max="3840" width="9.625" style="177"/>
    <col min="3841" max="3841" width="3.75" style="177" customWidth="1"/>
    <col min="3842" max="3842" width="21" style="177" customWidth="1"/>
    <col min="3843" max="3843" width="51.625" style="177" customWidth="1"/>
    <col min="3844" max="3844" width="9.625" style="177" customWidth="1"/>
    <col min="3845" max="3854" width="13" style="177" customWidth="1"/>
    <col min="3855" max="3860" width="10.625" style="177" customWidth="1"/>
    <col min="3861" max="3861" width="12.75" style="177" customWidth="1"/>
    <col min="3862" max="3862" width="12.25" style="177" customWidth="1"/>
    <col min="3863" max="3863" width="11.125" style="177" customWidth="1"/>
    <col min="3864" max="3866" width="7.625" style="177" customWidth="1"/>
    <col min="3867" max="3867" width="6.625" style="177" customWidth="1"/>
    <col min="3868" max="3868" width="7.625" style="177" customWidth="1"/>
    <col min="3869" max="3876" width="9.625" style="177"/>
    <col min="3877" max="3877" width="11.125" style="177" customWidth="1"/>
    <col min="3878" max="4096" width="9.625" style="177"/>
    <col min="4097" max="4097" width="3.75" style="177" customWidth="1"/>
    <col min="4098" max="4098" width="21" style="177" customWidth="1"/>
    <col min="4099" max="4099" width="51.625" style="177" customWidth="1"/>
    <col min="4100" max="4100" width="9.625" style="177" customWidth="1"/>
    <col min="4101" max="4110" width="13" style="177" customWidth="1"/>
    <col min="4111" max="4116" width="10.625" style="177" customWidth="1"/>
    <col min="4117" max="4117" width="12.75" style="177" customWidth="1"/>
    <col min="4118" max="4118" width="12.25" style="177" customWidth="1"/>
    <col min="4119" max="4119" width="11.125" style="177" customWidth="1"/>
    <col min="4120" max="4122" width="7.625" style="177" customWidth="1"/>
    <col min="4123" max="4123" width="6.625" style="177" customWidth="1"/>
    <col min="4124" max="4124" width="7.625" style="177" customWidth="1"/>
    <col min="4125" max="4132" width="9.625" style="177"/>
    <col min="4133" max="4133" width="11.125" style="177" customWidth="1"/>
    <col min="4134" max="4352" width="9.625" style="177"/>
    <col min="4353" max="4353" width="3.75" style="177" customWidth="1"/>
    <col min="4354" max="4354" width="21" style="177" customWidth="1"/>
    <col min="4355" max="4355" width="51.625" style="177" customWidth="1"/>
    <col min="4356" max="4356" width="9.625" style="177" customWidth="1"/>
    <col min="4357" max="4366" width="13" style="177" customWidth="1"/>
    <col min="4367" max="4372" width="10.625" style="177" customWidth="1"/>
    <col min="4373" max="4373" width="12.75" style="177" customWidth="1"/>
    <col min="4374" max="4374" width="12.25" style="177" customWidth="1"/>
    <col min="4375" max="4375" width="11.125" style="177" customWidth="1"/>
    <col min="4376" max="4378" width="7.625" style="177" customWidth="1"/>
    <col min="4379" max="4379" width="6.625" style="177" customWidth="1"/>
    <col min="4380" max="4380" width="7.625" style="177" customWidth="1"/>
    <col min="4381" max="4388" width="9.625" style="177"/>
    <col min="4389" max="4389" width="11.125" style="177" customWidth="1"/>
    <col min="4390" max="4608" width="9.625" style="177"/>
    <col min="4609" max="4609" width="3.75" style="177" customWidth="1"/>
    <col min="4610" max="4610" width="21" style="177" customWidth="1"/>
    <col min="4611" max="4611" width="51.625" style="177" customWidth="1"/>
    <col min="4612" max="4612" width="9.625" style="177" customWidth="1"/>
    <col min="4613" max="4622" width="13" style="177" customWidth="1"/>
    <col min="4623" max="4628" width="10.625" style="177" customWidth="1"/>
    <col min="4629" max="4629" width="12.75" style="177" customWidth="1"/>
    <col min="4630" max="4630" width="12.25" style="177" customWidth="1"/>
    <col min="4631" max="4631" width="11.125" style="177" customWidth="1"/>
    <col min="4632" max="4634" width="7.625" style="177" customWidth="1"/>
    <col min="4635" max="4635" width="6.625" style="177" customWidth="1"/>
    <col min="4636" max="4636" width="7.625" style="177" customWidth="1"/>
    <col min="4637" max="4644" width="9.625" style="177"/>
    <col min="4645" max="4645" width="11.125" style="177" customWidth="1"/>
    <col min="4646" max="4864" width="9.625" style="177"/>
    <col min="4865" max="4865" width="3.75" style="177" customWidth="1"/>
    <col min="4866" max="4866" width="21" style="177" customWidth="1"/>
    <col min="4867" max="4867" width="51.625" style="177" customWidth="1"/>
    <col min="4868" max="4868" width="9.625" style="177" customWidth="1"/>
    <col min="4869" max="4878" width="13" style="177" customWidth="1"/>
    <col min="4879" max="4884" width="10.625" style="177" customWidth="1"/>
    <col min="4885" max="4885" width="12.75" style="177" customWidth="1"/>
    <col min="4886" max="4886" width="12.25" style="177" customWidth="1"/>
    <col min="4887" max="4887" width="11.125" style="177" customWidth="1"/>
    <col min="4888" max="4890" width="7.625" style="177" customWidth="1"/>
    <col min="4891" max="4891" width="6.625" style="177" customWidth="1"/>
    <col min="4892" max="4892" width="7.625" style="177" customWidth="1"/>
    <col min="4893" max="4900" width="9.625" style="177"/>
    <col min="4901" max="4901" width="11.125" style="177" customWidth="1"/>
    <col min="4902" max="5120" width="9.625" style="177"/>
    <col min="5121" max="5121" width="3.75" style="177" customWidth="1"/>
    <col min="5122" max="5122" width="21" style="177" customWidth="1"/>
    <col min="5123" max="5123" width="51.625" style="177" customWidth="1"/>
    <col min="5124" max="5124" width="9.625" style="177" customWidth="1"/>
    <col min="5125" max="5134" width="13" style="177" customWidth="1"/>
    <col min="5135" max="5140" width="10.625" style="177" customWidth="1"/>
    <col min="5141" max="5141" width="12.75" style="177" customWidth="1"/>
    <col min="5142" max="5142" width="12.25" style="177" customWidth="1"/>
    <col min="5143" max="5143" width="11.125" style="177" customWidth="1"/>
    <col min="5144" max="5146" width="7.625" style="177" customWidth="1"/>
    <col min="5147" max="5147" width="6.625" style="177" customWidth="1"/>
    <col min="5148" max="5148" width="7.625" style="177" customWidth="1"/>
    <col min="5149" max="5156" width="9.625" style="177"/>
    <col min="5157" max="5157" width="11.125" style="177" customWidth="1"/>
    <col min="5158" max="5376" width="9.625" style="177"/>
    <col min="5377" max="5377" width="3.75" style="177" customWidth="1"/>
    <col min="5378" max="5378" width="21" style="177" customWidth="1"/>
    <col min="5379" max="5379" width="51.625" style="177" customWidth="1"/>
    <col min="5380" max="5380" width="9.625" style="177" customWidth="1"/>
    <col min="5381" max="5390" width="13" style="177" customWidth="1"/>
    <col min="5391" max="5396" width="10.625" style="177" customWidth="1"/>
    <col min="5397" max="5397" width="12.75" style="177" customWidth="1"/>
    <col min="5398" max="5398" width="12.25" style="177" customWidth="1"/>
    <col min="5399" max="5399" width="11.125" style="177" customWidth="1"/>
    <col min="5400" max="5402" width="7.625" style="177" customWidth="1"/>
    <col min="5403" max="5403" width="6.625" style="177" customWidth="1"/>
    <col min="5404" max="5404" width="7.625" style="177" customWidth="1"/>
    <col min="5405" max="5412" width="9.625" style="177"/>
    <col min="5413" max="5413" width="11.125" style="177" customWidth="1"/>
    <col min="5414" max="5632" width="9.625" style="177"/>
    <col min="5633" max="5633" width="3.75" style="177" customWidth="1"/>
    <col min="5634" max="5634" width="21" style="177" customWidth="1"/>
    <col min="5635" max="5635" width="51.625" style="177" customWidth="1"/>
    <col min="5636" max="5636" width="9.625" style="177" customWidth="1"/>
    <col min="5637" max="5646" width="13" style="177" customWidth="1"/>
    <col min="5647" max="5652" width="10.625" style="177" customWidth="1"/>
    <col min="5653" max="5653" width="12.75" style="177" customWidth="1"/>
    <col min="5654" max="5654" width="12.25" style="177" customWidth="1"/>
    <col min="5655" max="5655" width="11.125" style="177" customWidth="1"/>
    <col min="5656" max="5658" width="7.625" style="177" customWidth="1"/>
    <col min="5659" max="5659" width="6.625" style="177" customWidth="1"/>
    <col min="5660" max="5660" width="7.625" style="177" customWidth="1"/>
    <col min="5661" max="5668" width="9.625" style="177"/>
    <col min="5669" max="5669" width="11.125" style="177" customWidth="1"/>
    <col min="5670" max="5888" width="9.625" style="177"/>
    <col min="5889" max="5889" width="3.75" style="177" customWidth="1"/>
    <col min="5890" max="5890" width="21" style="177" customWidth="1"/>
    <col min="5891" max="5891" width="51.625" style="177" customWidth="1"/>
    <col min="5892" max="5892" width="9.625" style="177" customWidth="1"/>
    <col min="5893" max="5902" width="13" style="177" customWidth="1"/>
    <col min="5903" max="5908" width="10.625" style="177" customWidth="1"/>
    <col min="5909" max="5909" width="12.75" style="177" customWidth="1"/>
    <col min="5910" max="5910" width="12.25" style="177" customWidth="1"/>
    <col min="5911" max="5911" width="11.125" style="177" customWidth="1"/>
    <col min="5912" max="5914" width="7.625" style="177" customWidth="1"/>
    <col min="5915" max="5915" width="6.625" style="177" customWidth="1"/>
    <col min="5916" max="5916" width="7.625" style="177" customWidth="1"/>
    <col min="5917" max="5924" width="9.625" style="177"/>
    <col min="5925" max="5925" width="11.125" style="177" customWidth="1"/>
    <col min="5926" max="6144" width="9.625" style="177"/>
    <col min="6145" max="6145" width="3.75" style="177" customWidth="1"/>
    <col min="6146" max="6146" width="21" style="177" customWidth="1"/>
    <col min="6147" max="6147" width="51.625" style="177" customWidth="1"/>
    <col min="6148" max="6148" width="9.625" style="177" customWidth="1"/>
    <col min="6149" max="6158" width="13" style="177" customWidth="1"/>
    <col min="6159" max="6164" width="10.625" style="177" customWidth="1"/>
    <col min="6165" max="6165" width="12.75" style="177" customWidth="1"/>
    <col min="6166" max="6166" width="12.25" style="177" customWidth="1"/>
    <col min="6167" max="6167" width="11.125" style="177" customWidth="1"/>
    <col min="6168" max="6170" width="7.625" style="177" customWidth="1"/>
    <col min="6171" max="6171" width="6.625" style="177" customWidth="1"/>
    <col min="6172" max="6172" width="7.625" style="177" customWidth="1"/>
    <col min="6173" max="6180" width="9.625" style="177"/>
    <col min="6181" max="6181" width="11.125" style="177" customWidth="1"/>
    <col min="6182" max="6400" width="9.625" style="177"/>
    <col min="6401" max="6401" width="3.75" style="177" customWidth="1"/>
    <col min="6402" max="6402" width="21" style="177" customWidth="1"/>
    <col min="6403" max="6403" width="51.625" style="177" customWidth="1"/>
    <col min="6404" max="6404" width="9.625" style="177" customWidth="1"/>
    <col min="6405" max="6414" width="13" style="177" customWidth="1"/>
    <col min="6415" max="6420" width="10.625" style="177" customWidth="1"/>
    <col min="6421" max="6421" width="12.75" style="177" customWidth="1"/>
    <col min="6422" max="6422" width="12.25" style="177" customWidth="1"/>
    <col min="6423" max="6423" width="11.125" style="177" customWidth="1"/>
    <col min="6424" max="6426" width="7.625" style="177" customWidth="1"/>
    <col min="6427" max="6427" width="6.625" style="177" customWidth="1"/>
    <col min="6428" max="6428" width="7.625" style="177" customWidth="1"/>
    <col min="6429" max="6436" width="9.625" style="177"/>
    <col min="6437" max="6437" width="11.125" style="177" customWidth="1"/>
    <col min="6438" max="6656" width="9.625" style="177"/>
    <col min="6657" max="6657" width="3.75" style="177" customWidth="1"/>
    <col min="6658" max="6658" width="21" style="177" customWidth="1"/>
    <col min="6659" max="6659" width="51.625" style="177" customWidth="1"/>
    <col min="6660" max="6660" width="9.625" style="177" customWidth="1"/>
    <col min="6661" max="6670" width="13" style="177" customWidth="1"/>
    <col min="6671" max="6676" width="10.625" style="177" customWidth="1"/>
    <col min="6677" max="6677" width="12.75" style="177" customWidth="1"/>
    <col min="6678" max="6678" width="12.25" style="177" customWidth="1"/>
    <col min="6679" max="6679" width="11.125" style="177" customWidth="1"/>
    <col min="6680" max="6682" width="7.625" style="177" customWidth="1"/>
    <col min="6683" max="6683" width="6.625" style="177" customWidth="1"/>
    <col min="6684" max="6684" width="7.625" style="177" customWidth="1"/>
    <col min="6685" max="6692" width="9.625" style="177"/>
    <col min="6693" max="6693" width="11.125" style="177" customWidth="1"/>
    <col min="6694" max="6912" width="9.625" style="177"/>
    <col min="6913" max="6913" width="3.75" style="177" customWidth="1"/>
    <col min="6914" max="6914" width="21" style="177" customWidth="1"/>
    <col min="6915" max="6915" width="51.625" style="177" customWidth="1"/>
    <col min="6916" max="6916" width="9.625" style="177" customWidth="1"/>
    <col min="6917" max="6926" width="13" style="177" customWidth="1"/>
    <col min="6927" max="6932" width="10.625" style="177" customWidth="1"/>
    <col min="6933" max="6933" width="12.75" style="177" customWidth="1"/>
    <col min="6934" max="6934" width="12.25" style="177" customWidth="1"/>
    <col min="6935" max="6935" width="11.125" style="177" customWidth="1"/>
    <col min="6936" max="6938" width="7.625" style="177" customWidth="1"/>
    <col min="6939" max="6939" width="6.625" style="177" customWidth="1"/>
    <col min="6940" max="6940" width="7.625" style="177" customWidth="1"/>
    <col min="6941" max="6948" width="9.625" style="177"/>
    <col min="6949" max="6949" width="11.125" style="177" customWidth="1"/>
    <col min="6950" max="7168" width="9.625" style="177"/>
    <col min="7169" max="7169" width="3.75" style="177" customWidth="1"/>
    <col min="7170" max="7170" width="21" style="177" customWidth="1"/>
    <col min="7171" max="7171" width="51.625" style="177" customWidth="1"/>
    <col min="7172" max="7172" width="9.625" style="177" customWidth="1"/>
    <col min="7173" max="7182" width="13" style="177" customWidth="1"/>
    <col min="7183" max="7188" width="10.625" style="177" customWidth="1"/>
    <col min="7189" max="7189" width="12.75" style="177" customWidth="1"/>
    <col min="7190" max="7190" width="12.25" style="177" customWidth="1"/>
    <col min="7191" max="7191" width="11.125" style="177" customWidth="1"/>
    <col min="7192" max="7194" width="7.625" style="177" customWidth="1"/>
    <col min="7195" max="7195" width="6.625" style="177" customWidth="1"/>
    <col min="7196" max="7196" width="7.625" style="177" customWidth="1"/>
    <col min="7197" max="7204" width="9.625" style="177"/>
    <col min="7205" max="7205" width="11.125" style="177" customWidth="1"/>
    <col min="7206" max="7424" width="9.625" style="177"/>
    <col min="7425" max="7425" width="3.75" style="177" customWidth="1"/>
    <col min="7426" max="7426" width="21" style="177" customWidth="1"/>
    <col min="7427" max="7427" width="51.625" style="177" customWidth="1"/>
    <col min="7428" max="7428" width="9.625" style="177" customWidth="1"/>
    <col min="7429" max="7438" width="13" style="177" customWidth="1"/>
    <col min="7439" max="7444" width="10.625" style="177" customWidth="1"/>
    <col min="7445" max="7445" width="12.75" style="177" customWidth="1"/>
    <col min="7446" max="7446" width="12.25" style="177" customWidth="1"/>
    <col min="7447" max="7447" width="11.125" style="177" customWidth="1"/>
    <col min="7448" max="7450" width="7.625" style="177" customWidth="1"/>
    <col min="7451" max="7451" width="6.625" style="177" customWidth="1"/>
    <col min="7452" max="7452" width="7.625" style="177" customWidth="1"/>
    <col min="7453" max="7460" width="9.625" style="177"/>
    <col min="7461" max="7461" width="11.125" style="177" customWidth="1"/>
    <col min="7462" max="7680" width="9.625" style="177"/>
    <col min="7681" max="7681" width="3.75" style="177" customWidth="1"/>
    <col min="7682" max="7682" width="21" style="177" customWidth="1"/>
    <col min="7683" max="7683" width="51.625" style="177" customWidth="1"/>
    <col min="7684" max="7684" width="9.625" style="177" customWidth="1"/>
    <col min="7685" max="7694" width="13" style="177" customWidth="1"/>
    <col min="7695" max="7700" width="10.625" style="177" customWidth="1"/>
    <col min="7701" max="7701" width="12.75" style="177" customWidth="1"/>
    <col min="7702" max="7702" width="12.25" style="177" customWidth="1"/>
    <col min="7703" max="7703" width="11.125" style="177" customWidth="1"/>
    <col min="7704" max="7706" width="7.625" style="177" customWidth="1"/>
    <col min="7707" max="7707" width="6.625" style="177" customWidth="1"/>
    <col min="7708" max="7708" width="7.625" style="177" customWidth="1"/>
    <col min="7709" max="7716" width="9.625" style="177"/>
    <col min="7717" max="7717" width="11.125" style="177" customWidth="1"/>
    <col min="7718" max="7936" width="9.625" style="177"/>
    <col min="7937" max="7937" width="3.75" style="177" customWidth="1"/>
    <col min="7938" max="7938" width="21" style="177" customWidth="1"/>
    <col min="7939" max="7939" width="51.625" style="177" customWidth="1"/>
    <col min="7940" max="7940" width="9.625" style="177" customWidth="1"/>
    <col min="7941" max="7950" width="13" style="177" customWidth="1"/>
    <col min="7951" max="7956" width="10.625" style="177" customWidth="1"/>
    <col min="7957" max="7957" width="12.75" style="177" customWidth="1"/>
    <col min="7958" max="7958" width="12.25" style="177" customWidth="1"/>
    <col min="7959" max="7959" width="11.125" style="177" customWidth="1"/>
    <col min="7960" max="7962" width="7.625" style="177" customWidth="1"/>
    <col min="7963" max="7963" width="6.625" style="177" customWidth="1"/>
    <col min="7964" max="7964" width="7.625" style="177" customWidth="1"/>
    <col min="7965" max="7972" width="9.625" style="177"/>
    <col min="7973" max="7973" width="11.125" style="177" customWidth="1"/>
    <col min="7974" max="8192" width="9.625" style="177"/>
    <col min="8193" max="8193" width="3.75" style="177" customWidth="1"/>
    <col min="8194" max="8194" width="21" style="177" customWidth="1"/>
    <col min="8195" max="8195" width="51.625" style="177" customWidth="1"/>
    <col min="8196" max="8196" width="9.625" style="177" customWidth="1"/>
    <col min="8197" max="8206" width="13" style="177" customWidth="1"/>
    <col min="8207" max="8212" width="10.625" style="177" customWidth="1"/>
    <col min="8213" max="8213" width="12.75" style="177" customWidth="1"/>
    <col min="8214" max="8214" width="12.25" style="177" customWidth="1"/>
    <col min="8215" max="8215" width="11.125" style="177" customWidth="1"/>
    <col min="8216" max="8218" width="7.625" style="177" customWidth="1"/>
    <col min="8219" max="8219" width="6.625" style="177" customWidth="1"/>
    <col min="8220" max="8220" width="7.625" style="177" customWidth="1"/>
    <col min="8221" max="8228" width="9.625" style="177"/>
    <col min="8229" max="8229" width="11.125" style="177" customWidth="1"/>
    <col min="8230" max="8448" width="9.625" style="177"/>
    <col min="8449" max="8449" width="3.75" style="177" customWidth="1"/>
    <col min="8450" max="8450" width="21" style="177" customWidth="1"/>
    <col min="8451" max="8451" width="51.625" style="177" customWidth="1"/>
    <col min="8452" max="8452" width="9.625" style="177" customWidth="1"/>
    <col min="8453" max="8462" width="13" style="177" customWidth="1"/>
    <col min="8463" max="8468" width="10.625" style="177" customWidth="1"/>
    <col min="8469" max="8469" width="12.75" style="177" customWidth="1"/>
    <col min="8470" max="8470" width="12.25" style="177" customWidth="1"/>
    <col min="8471" max="8471" width="11.125" style="177" customWidth="1"/>
    <col min="8472" max="8474" width="7.625" style="177" customWidth="1"/>
    <col min="8475" max="8475" width="6.625" style="177" customWidth="1"/>
    <col min="8476" max="8476" width="7.625" style="177" customWidth="1"/>
    <col min="8477" max="8484" width="9.625" style="177"/>
    <col min="8485" max="8485" width="11.125" style="177" customWidth="1"/>
    <col min="8486" max="8704" width="9.625" style="177"/>
    <col min="8705" max="8705" width="3.75" style="177" customWidth="1"/>
    <col min="8706" max="8706" width="21" style="177" customWidth="1"/>
    <col min="8707" max="8707" width="51.625" style="177" customWidth="1"/>
    <col min="8708" max="8708" width="9.625" style="177" customWidth="1"/>
    <col min="8709" max="8718" width="13" style="177" customWidth="1"/>
    <col min="8719" max="8724" width="10.625" style="177" customWidth="1"/>
    <col min="8725" max="8725" width="12.75" style="177" customWidth="1"/>
    <col min="8726" max="8726" width="12.25" style="177" customWidth="1"/>
    <col min="8727" max="8727" width="11.125" style="177" customWidth="1"/>
    <col min="8728" max="8730" width="7.625" style="177" customWidth="1"/>
    <col min="8731" max="8731" width="6.625" style="177" customWidth="1"/>
    <col min="8732" max="8732" width="7.625" style="177" customWidth="1"/>
    <col min="8733" max="8740" width="9.625" style="177"/>
    <col min="8741" max="8741" width="11.125" style="177" customWidth="1"/>
    <col min="8742" max="8960" width="9.625" style="177"/>
    <col min="8961" max="8961" width="3.75" style="177" customWidth="1"/>
    <col min="8962" max="8962" width="21" style="177" customWidth="1"/>
    <col min="8963" max="8963" width="51.625" style="177" customWidth="1"/>
    <col min="8964" max="8964" width="9.625" style="177" customWidth="1"/>
    <col min="8965" max="8974" width="13" style="177" customWidth="1"/>
    <col min="8975" max="8980" width="10.625" style="177" customWidth="1"/>
    <col min="8981" max="8981" width="12.75" style="177" customWidth="1"/>
    <col min="8982" max="8982" width="12.25" style="177" customWidth="1"/>
    <col min="8983" max="8983" width="11.125" style="177" customWidth="1"/>
    <col min="8984" max="8986" width="7.625" style="177" customWidth="1"/>
    <col min="8987" max="8987" width="6.625" style="177" customWidth="1"/>
    <col min="8988" max="8988" width="7.625" style="177" customWidth="1"/>
    <col min="8989" max="8996" width="9.625" style="177"/>
    <col min="8997" max="8997" width="11.125" style="177" customWidth="1"/>
    <col min="8998" max="9216" width="9.625" style="177"/>
    <col min="9217" max="9217" width="3.75" style="177" customWidth="1"/>
    <col min="9218" max="9218" width="21" style="177" customWidth="1"/>
    <col min="9219" max="9219" width="51.625" style="177" customWidth="1"/>
    <col min="9220" max="9220" width="9.625" style="177" customWidth="1"/>
    <col min="9221" max="9230" width="13" style="177" customWidth="1"/>
    <col min="9231" max="9236" width="10.625" style="177" customWidth="1"/>
    <col min="9237" max="9237" width="12.75" style="177" customWidth="1"/>
    <col min="9238" max="9238" width="12.25" style="177" customWidth="1"/>
    <col min="9239" max="9239" width="11.125" style="177" customWidth="1"/>
    <col min="9240" max="9242" width="7.625" style="177" customWidth="1"/>
    <col min="9243" max="9243" width="6.625" style="177" customWidth="1"/>
    <col min="9244" max="9244" width="7.625" style="177" customWidth="1"/>
    <col min="9245" max="9252" width="9.625" style="177"/>
    <col min="9253" max="9253" width="11.125" style="177" customWidth="1"/>
    <col min="9254" max="9472" width="9.625" style="177"/>
    <col min="9473" max="9473" width="3.75" style="177" customWidth="1"/>
    <col min="9474" max="9474" width="21" style="177" customWidth="1"/>
    <col min="9475" max="9475" width="51.625" style="177" customWidth="1"/>
    <col min="9476" max="9476" width="9.625" style="177" customWidth="1"/>
    <col min="9477" max="9486" width="13" style="177" customWidth="1"/>
    <col min="9487" max="9492" width="10.625" style="177" customWidth="1"/>
    <col min="9493" max="9493" width="12.75" style="177" customWidth="1"/>
    <col min="9494" max="9494" width="12.25" style="177" customWidth="1"/>
    <col min="9495" max="9495" width="11.125" style="177" customWidth="1"/>
    <col min="9496" max="9498" width="7.625" style="177" customWidth="1"/>
    <col min="9499" max="9499" width="6.625" style="177" customWidth="1"/>
    <col min="9500" max="9500" width="7.625" style="177" customWidth="1"/>
    <col min="9501" max="9508" width="9.625" style="177"/>
    <col min="9509" max="9509" width="11.125" style="177" customWidth="1"/>
    <col min="9510" max="9728" width="9.625" style="177"/>
    <col min="9729" max="9729" width="3.75" style="177" customWidth="1"/>
    <col min="9730" max="9730" width="21" style="177" customWidth="1"/>
    <col min="9731" max="9731" width="51.625" style="177" customWidth="1"/>
    <col min="9732" max="9732" width="9.625" style="177" customWidth="1"/>
    <col min="9733" max="9742" width="13" style="177" customWidth="1"/>
    <col min="9743" max="9748" width="10.625" style="177" customWidth="1"/>
    <col min="9749" max="9749" width="12.75" style="177" customWidth="1"/>
    <col min="9750" max="9750" width="12.25" style="177" customWidth="1"/>
    <col min="9751" max="9751" width="11.125" style="177" customWidth="1"/>
    <col min="9752" max="9754" width="7.625" style="177" customWidth="1"/>
    <col min="9755" max="9755" width="6.625" style="177" customWidth="1"/>
    <col min="9756" max="9756" width="7.625" style="177" customWidth="1"/>
    <col min="9757" max="9764" width="9.625" style="177"/>
    <col min="9765" max="9765" width="11.125" style="177" customWidth="1"/>
    <col min="9766" max="9984" width="9.625" style="177"/>
    <col min="9985" max="9985" width="3.75" style="177" customWidth="1"/>
    <col min="9986" max="9986" width="21" style="177" customWidth="1"/>
    <col min="9987" max="9987" width="51.625" style="177" customWidth="1"/>
    <col min="9988" max="9988" width="9.625" style="177" customWidth="1"/>
    <col min="9989" max="9998" width="13" style="177" customWidth="1"/>
    <col min="9999" max="10004" width="10.625" style="177" customWidth="1"/>
    <col min="10005" max="10005" width="12.75" style="177" customWidth="1"/>
    <col min="10006" max="10006" width="12.25" style="177" customWidth="1"/>
    <col min="10007" max="10007" width="11.125" style="177" customWidth="1"/>
    <col min="10008" max="10010" width="7.625" style="177" customWidth="1"/>
    <col min="10011" max="10011" width="6.625" style="177" customWidth="1"/>
    <col min="10012" max="10012" width="7.625" style="177" customWidth="1"/>
    <col min="10013" max="10020" width="9.625" style="177"/>
    <col min="10021" max="10021" width="11.125" style="177" customWidth="1"/>
    <col min="10022" max="10240" width="9.625" style="177"/>
    <col min="10241" max="10241" width="3.75" style="177" customWidth="1"/>
    <col min="10242" max="10242" width="21" style="177" customWidth="1"/>
    <col min="10243" max="10243" width="51.625" style="177" customWidth="1"/>
    <col min="10244" max="10244" width="9.625" style="177" customWidth="1"/>
    <col min="10245" max="10254" width="13" style="177" customWidth="1"/>
    <col min="10255" max="10260" width="10.625" style="177" customWidth="1"/>
    <col min="10261" max="10261" width="12.75" style="177" customWidth="1"/>
    <col min="10262" max="10262" width="12.25" style="177" customWidth="1"/>
    <col min="10263" max="10263" width="11.125" style="177" customWidth="1"/>
    <col min="10264" max="10266" width="7.625" style="177" customWidth="1"/>
    <col min="10267" max="10267" width="6.625" style="177" customWidth="1"/>
    <col min="10268" max="10268" width="7.625" style="177" customWidth="1"/>
    <col min="10269" max="10276" width="9.625" style="177"/>
    <col min="10277" max="10277" width="11.125" style="177" customWidth="1"/>
    <col min="10278" max="10496" width="9.625" style="177"/>
    <col min="10497" max="10497" width="3.75" style="177" customWidth="1"/>
    <col min="10498" max="10498" width="21" style="177" customWidth="1"/>
    <col min="10499" max="10499" width="51.625" style="177" customWidth="1"/>
    <col min="10500" max="10500" width="9.625" style="177" customWidth="1"/>
    <col min="10501" max="10510" width="13" style="177" customWidth="1"/>
    <col min="10511" max="10516" width="10.625" style="177" customWidth="1"/>
    <col min="10517" max="10517" width="12.75" style="177" customWidth="1"/>
    <col min="10518" max="10518" width="12.25" style="177" customWidth="1"/>
    <col min="10519" max="10519" width="11.125" style="177" customWidth="1"/>
    <col min="10520" max="10522" width="7.625" style="177" customWidth="1"/>
    <col min="10523" max="10523" width="6.625" style="177" customWidth="1"/>
    <col min="10524" max="10524" width="7.625" style="177" customWidth="1"/>
    <col min="10525" max="10532" width="9.625" style="177"/>
    <col min="10533" max="10533" width="11.125" style="177" customWidth="1"/>
    <col min="10534" max="10752" width="9.625" style="177"/>
    <col min="10753" max="10753" width="3.75" style="177" customWidth="1"/>
    <col min="10754" max="10754" width="21" style="177" customWidth="1"/>
    <col min="10755" max="10755" width="51.625" style="177" customWidth="1"/>
    <col min="10756" max="10756" width="9.625" style="177" customWidth="1"/>
    <col min="10757" max="10766" width="13" style="177" customWidth="1"/>
    <col min="10767" max="10772" width="10.625" style="177" customWidth="1"/>
    <col min="10773" max="10773" width="12.75" style="177" customWidth="1"/>
    <col min="10774" max="10774" width="12.25" style="177" customWidth="1"/>
    <col min="10775" max="10775" width="11.125" style="177" customWidth="1"/>
    <col min="10776" max="10778" width="7.625" style="177" customWidth="1"/>
    <col min="10779" max="10779" width="6.625" style="177" customWidth="1"/>
    <col min="10780" max="10780" width="7.625" style="177" customWidth="1"/>
    <col min="10781" max="10788" width="9.625" style="177"/>
    <col min="10789" max="10789" width="11.125" style="177" customWidth="1"/>
    <col min="10790" max="11008" width="9.625" style="177"/>
    <col min="11009" max="11009" width="3.75" style="177" customWidth="1"/>
    <col min="11010" max="11010" width="21" style="177" customWidth="1"/>
    <col min="11011" max="11011" width="51.625" style="177" customWidth="1"/>
    <col min="11012" max="11012" width="9.625" style="177" customWidth="1"/>
    <col min="11013" max="11022" width="13" style="177" customWidth="1"/>
    <col min="11023" max="11028" width="10.625" style="177" customWidth="1"/>
    <col min="11029" max="11029" width="12.75" style="177" customWidth="1"/>
    <col min="11030" max="11030" width="12.25" style="177" customWidth="1"/>
    <col min="11031" max="11031" width="11.125" style="177" customWidth="1"/>
    <col min="11032" max="11034" width="7.625" style="177" customWidth="1"/>
    <col min="11035" max="11035" width="6.625" style="177" customWidth="1"/>
    <col min="11036" max="11036" width="7.625" style="177" customWidth="1"/>
    <col min="11037" max="11044" width="9.625" style="177"/>
    <col min="11045" max="11045" width="11.125" style="177" customWidth="1"/>
    <col min="11046" max="11264" width="9.625" style="177"/>
    <col min="11265" max="11265" width="3.75" style="177" customWidth="1"/>
    <col min="11266" max="11266" width="21" style="177" customWidth="1"/>
    <col min="11267" max="11267" width="51.625" style="177" customWidth="1"/>
    <col min="11268" max="11268" width="9.625" style="177" customWidth="1"/>
    <col min="11269" max="11278" width="13" style="177" customWidth="1"/>
    <col min="11279" max="11284" width="10.625" style="177" customWidth="1"/>
    <col min="11285" max="11285" width="12.75" style="177" customWidth="1"/>
    <col min="11286" max="11286" width="12.25" style="177" customWidth="1"/>
    <col min="11287" max="11287" width="11.125" style="177" customWidth="1"/>
    <col min="11288" max="11290" width="7.625" style="177" customWidth="1"/>
    <col min="11291" max="11291" width="6.625" style="177" customWidth="1"/>
    <col min="11292" max="11292" width="7.625" style="177" customWidth="1"/>
    <col min="11293" max="11300" width="9.625" style="177"/>
    <col min="11301" max="11301" width="11.125" style="177" customWidth="1"/>
    <col min="11302" max="11520" width="9.625" style="177"/>
    <col min="11521" max="11521" width="3.75" style="177" customWidth="1"/>
    <col min="11522" max="11522" width="21" style="177" customWidth="1"/>
    <col min="11523" max="11523" width="51.625" style="177" customWidth="1"/>
    <col min="11524" max="11524" width="9.625" style="177" customWidth="1"/>
    <col min="11525" max="11534" width="13" style="177" customWidth="1"/>
    <col min="11535" max="11540" width="10.625" style="177" customWidth="1"/>
    <col min="11541" max="11541" width="12.75" style="177" customWidth="1"/>
    <col min="11542" max="11542" width="12.25" style="177" customWidth="1"/>
    <col min="11543" max="11543" width="11.125" style="177" customWidth="1"/>
    <col min="11544" max="11546" width="7.625" style="177" customWidth="1"/>
    <col min="11547" max="11547" width="6.625" style="177" customWidth="1"/>
    <col min="11548" max="11548" width="7.625" style="177" customWidth="1"/>
    <col min="11549" max="11556" width="9.625" style="177"/>
    <col min="11557" max="11557" width="11.125" style="177" customWidth="1"/>
    <col min="11558" max="11776" width="9.625" style="177"/>
    <col min="11777" max="11777" width="3.75" style="177" customWidth="1"/>
    <col min="11778" max="11778" width="21" style="177" customWidth="1"/>
    <col min="11779" max="11779" width="51.625" style="177" customWidth="1"/>
    <col min="11780" max="11780" width="9.625" style="177" customWidth="1"/>
    <col min="11781" max="11790" width="13" style="177" customWidth="1"/>
    <col min="11791" max="11796" width="10.625" style="177" customWidth="1"/>
    <col min="11797" max="11797" width="12.75" style="177" customWidth="1"/>
    <col min="11798" max="11798" width="12.25" style="177" customWidth="1"/>
    <col min="11799" max="11799" width="11.125" style="177" customWidth="1"/>
    <col min="11800" max="11802" width="7.625" style="177" customWidth="1"/>
    <col min="11803" max="11803" width="6.625" style="177" customWidth="1"/>
    <col min="11804" max="11804" width="7.625" style="177" customWidth="1"/>
    <col min="11805" max="11812" width="9.625" style="177"/>
    <col min="11813" max="11813" width="11.125" style="177" customWidth="1"/>
    <col min="11814" max="12032" width="9.625" style="177"/>
    <col min="12033" max="12033" width="3.75" style="177" customWidth="1"/>
    <col min="12034" max="12034" width="21" style="177" customWidth="1"/>
    <col min="12035" max="12035" width="51.625" style="177" customWidth="1"/>
    <col min="12036" max="12036" width="9.625" style="177" customWidth="1"/>
    <col min="12037" max="12046" width="13" style="177" customWidth="1"/>
    <col min="12047" max="12052" width="10.625" style="177" customWidth="1"/>
    <col min="12053" max="12053" width="12.75" style="177" customWidth="1"/>
    <col min="12054" max="12054" width="12.25" style="177" customWidth="1"/>
    <col min="12055" max="12055" width="11.125" style="177" customWidth="1"/>
    <col min="12056" max="12058" width="7.625" style="177" customWidth="1"/>
    <col min="12059" max="12059" width="6.625" style="177" customWidth="1"/>
    <col min="12060" max="12060" width="7.625" style="177" customWidth="1"/>
    <col min="12061" max="12068" width="9.625" style="177"/>
    <col min="12069" max="12069" width="11.125" style="177" customWidth="1"/>
    <col min="12070" max="12288" width="9.625" style="177"/>
    <col min="12289" max="12289" width="3.75" style="177" customWidth="1"/>
    <col min="12290" max="12290" width="21" style="177" customWidth="1"/>
    <col min="12291" max="12291" width="51.625" style="177" customWidth="1"/>
    <col min="12292" max="12292" width="9.625" style="177" customWidth="1"/>
    <col min="12293" max="12302" width="13" style="177" customWidth="1"/>
    <col min="12303" max="12308" width="10.625" style="177" customWidth="1"/>
    <col min="12309" max="12309" width="12.75" style="177" customWidth="1"/>
    <col min="12310" max="12310" width="12.25" style="177" customWidth="1"/>
    <col min="12311" max="12311" width="11.125" style="177" customWidth="1"/>
    <col min="12312" max="12314" width="7.625" style="177" customWidth="1"/>
    <col min="12315" max="12315" width="6.625" style="177" customWidth="1"/>
    <col min="12316" max="12316" width="7.625" style="177" customWidth="1"/>
    <col min="12317" max="12324" width="9.625" style="177"/>
    <col min="12325" max="12325" width="11.125" style="177" customWidth="1"/>
    <col min="12326" max="12544" width="9.625" style="177"/>
    <col min="12545" max="12545" width="3.75" style="177" customWidth="1"/>
    <col min="12546" max="12546" width="21" style="177" customWidth="1"/>
    <col min="12547" max="12547" width="51.625" style="177" customWidth="1"/>
    <col min="12548" max="12548" width="9.625" style="177" customWidth="1"/>
    <col min="12549" max="12558" width="13" style="177" customWidth="1"/>
    <col min="12559" max="12564" width="10.625" style="177" customWidth="1"/>
    <col min="12565" max="12565" width="12.75" style="177" customWidth="1"/>
    <col min="12566" max="12566" width="12.25" style="177" customWidth="1"/>
    <col min="12567" max="12567" width="11.125" style="177" customWidth="1"/>
    <col min="12568" max="12570" width="7.625" style="177" customWidth="1"/>
    <col min="12571" max="12571" width="6.625" style="177" customWidth="1"/>
    <col min="12572" max="12572" width="7.625" style="177" customWidth="1"/>
    <col min="12573" max="12580" width="9.625" style="177"/>
    <col min="12581" max="12581" width="11.125" style="177" customWidth="1"/>
    <col min="12582" max="12800" width="9.625" style="177"/>
    <col min="12801" max="12801" width="3.75" style="177" customWidth="1"/>
    <col min="12802" max="12802" width="21" style="177" customWidth="1"/>
    <col min="12803" max="12803" width="51.625" style="177" customWidth="1"/>
    <col min="12804" max="12804" width="9.625" style="177" customWidth="1"/>
    <col min="12805" max="12814" width="13" style="177" customWidth="1"/>
    <col min="12815" max="12820" width="10.625" style="177" customWidth="1"/>
    <col min="12821" max="12821" width="12.75" style="177" customWidth="1"/>
    <col min="12822" max="12822" width="12.25" style="177" customWidth="1"/>
    <col min="12823" max="12823" width="11.125" style="177" customWidth="1"/>
    <col min="12824" max="12826" width="7.625" style="177" customWidth="1"/>
    <col min="12827" max="12827" width="6.625" style="177" customWidth="1"/>
    <col min="12828" max="12828" width="7.625" style="177" customWidth="1"/>
    <col min="12829" max="12836" width="9.625" style="177"/>
    <col min="12837" max="12837" width="11.125" style="177" customWidth="1"/>
    <col min="12838" max="13056" width="9.625" style="177"/>
    <col min="13057" max="13057" width="3.75" style="177" customWidth="1"/>
    <col min="13058" max="13058" width="21" style="177" customWidth="1"/>
    <col min="13059" max="13059" width="51.625" style="177" customWidth="1"/>
    <col min="13060" max="13060" width="9.625" style="177" customWidth="1"/>
    <col min="13061" max="13070" width="13" style="177" customWidth="1"/>
    <col min="13071" max="13076" width="10.625" style="177" customWidth="1"/>
    <col min="13077" max="13077" width="12.75" style="177" customWidth="1"/>
    <col min="13078" max="13078" width="12.25" style="177" customWidth="1"/>
    <col min="13079" max="13079" width="11.125" style="177" customWidth="1"/>
    <col min="13080" max="13082" width="7.625" style="177" customWidth="1"/>
    <col min="13083" max="13083" width="6.625" style="177" customWidth="1"/>
    <col min="13084" max="13084" width="7.625" style="177" customWidth="1"/>
    <col min="13085" max="13092" width="9.625" style="177"/>
    <col min="13093" max="13093" width="11.125" style="177" customWidth="1"/>
    <col min="13094" max="13312" width="9.625" style="177"/>
    <col min="13313" max="13313" width="3.75" style="177" customWidth="1"/>
    <col min="13314" max="13314" width="21" style="177" customWidth="1"/>
    <col min="13315" max="13315" width="51.625" style="177" customWidth="1"/>
    <col min="13316" max="13316" width="9.625" style="177" customWidth="1"/>
    <col min="13317" max="13326" width="13" style="177" customWidth="1"/>
    <col min="13327" max="13332" width="10.625" style="177" customWidth="1"/>
    <col min="13333" max="13333" width="12.75" style="177" customWidth="1"/>
    <col min="13334" max="13334" width="12.25" style="177" customWidth="1"/>
    <col min="13335" max="13335" width="11.125" style="177" customWidth="1"/>
    <col min="13336" max="13338" width="7.625" style="177" customWidth="1"/>
    <col min="13339" max="13339" width="6.625" style="177" customWidth="1"/>
    <col min="13340" max="13340" width="7.625" style="177" customWidth="1"/>
    <col min="13341" max="13348" width="9.625" style="177"/>
    <col min="13349" max="13349" width="11.125" style="177" customWidth="1"/>
    <col min="13350" max="13568" width="9.625" style="177"/>
    <col min="13569" max="13569" width="3.75" style="177" customWidth="1"/>
    <col min="13570" max="13570" width="21" style="177" customWidth="1"/>
    <col min="13571" max="13571" width="51.625" style="177" customWidth="1"/>
    <col min="13572" max="13572" width="9.625" style="177" customWidth="1"/>
    <col min="13573" max="13582" width="13" style="177" customWidth="1"/>
    <col min="13583" max="13588" width="10.625" style="177" customWidth="1"/>
    <col min="13589" max="13589" width="12.75" style="177" customWidth="1"/>
    <col min="13590" max="13590" width="12.25" style="177" customWidth="1"/>
    <col min="13591" max="13591" width="11.125" style="177" customWidth="1"/>
    <col min="13592" max="13594" width="7.625" style="177" customWidth="1"/>
    <col min="13595" max="13595" width="6.625" style="177" customWidth="1"/>
    <col min="13596" max="13596" width="7.625" style="177" customWidth="1"/>
    <col min="13597" max="13604" width="9.625" style="177"/>
    <col min="13605" max="13605" width="11.125" style="177" customWidth="1"/>
    <col min="13606" max="13824" width="9.625" style="177"/>
    <col min="13825" max="13825" width="3.75" style="177" customWidth="1"/>
    <col min="13826" max="13826" width="21" style="177" customWidth="1"/>
    <col min="13827" max="13827" width="51.625" style="177" customWidth="1"/>
    <col min="13828" max="13828" width="9.625" style="177" customWidth="1"/>
    <col min="13829" max="13838" width="13" style="177" customWidth="1"/>
    <col min="13839" max="13844" width="10.625" style="177" customWidth="1"/>
    <col min="13845" max="13845" width="12.75" style="177" customWidth="1"/>
    <col min="13846" max="13846" width="12.25" style="177" customWidth="1"/>
    <col min="13847" max="13847" width="11.125" style="177" customWidth="1"/>
    <col min="13848" max="13850" width="7.625" style="177" customWidth="1"/>
    <col min="13851" max="13851" width="6.625" style="177" customWidth="1"/>
    <col min="13852" max="13852" width="7.625" style="177" customWidth="1"/>
    <col min="13853" max="13860" width="9.625" style="177"/>
    <col min="13861" max="13861" width="11.125" style="177" customWidth="1"/>
    <col min="13862" max="14080" width="9.625" style="177"/>
    <col min="14081" max="14081" width="3.75" style="177" customWidth="1"/>
    <col min="14082" max="14082" width="21" style="177" customWidth="1"/>
    <col min="14083" max="14083" width="51.625" style="177" customWidth="1"/>
    <col min="14084" max="14084" width="9.625" style="177" customWidth="1"/>
    <col min="14085" max="14094" width="13" style="177" customWidth="1"/>
    <col min="14095" max="14100" width="10.625" style="177" customWidth="1"/>
    <col min="14101" max="14101" width="12.75" style="177" customWidth="1"/>
    <col min="14102" max="14102" width="12.25" style="177" customWidth="1"/>
    <col min="14103" max="14103" width="11.125" style="177" customWidth="1"/>
    <col min="14104" max="14106" width="7.625" style="177" customWidth="1"/>
    <col min="14107" max="14107" width="6.625" style="177" customWidth="1"/>
    <col min="14108" max="14108" width="7.625" style="177" customWidth="1"/>
    <col min="14109" max="14116" width="9.625" style="177"/>
    <col min="14117" max="14117" width="11.125" style="177" customWidth="1"/>
    <col min="14118" max="14336" width="9.625" style="177"/>
    <col min="14337" max="14337" width="3.75" style="177" customWidth="1"/>
    <col min="14338" max="14338" width="21" style="177" customWidth="1"/>
    <col min="14339" max="14339" width="51.625" style="177" customWidth="1"/>
    <col min="14340" max="14340" width="9.625" style="177" customWidth="1"/>
    <col min="14341" max="14350" width="13" style="177" customWidth="1"/>
    <col min="14351" max="14356" width="10.625" style="177" customWidth="1"/>
    <col min="14357" max="14357" width="12.75" style="177" customWidth="1"/>
    <col min="14358" max="14358" width="12.25" style="177" customWidth="1"/>
    <col min="14359" max="14359" width="11.125" style="177" customWidth="1"/>
    <col min="14360" max="14362" width="7.625" style="177" customWidth="1"/>
    <col min="14363" max="14363" width="6.625" style="177" customWidth="1"/>
    <col min="14364" max="14364" width="7.625" style="177" customWidth="1"/>
    <col min="14365" max="14372" width="9.625" style="177"/>
    <col min="14373" max="14373" width="11.125" style="177" customWidth="1"/>
    <col min="14374" max="14592" width="9.625" style="177"/>
    <col min="14593" max="14593" width="3.75" style="177" customWidth="1"/>
    <col min="14594" max="14594" width="21" style="177" customWidth="1"/>
    <col min="14595" max="14595" width="51.625" style="177" customWidth="1"/>
    <col min="14596" max="14596" width="9.625" style="177" customWidth="1"/>
    <col min="14597" max="14606" width="13" style="177" customWidth="1"/>
    <col min="14607" max="14612" width="10.625" style="177" customWidth="1"/>
    <col min="14613" max="14613" width="12.75" style="177" customWidth="1"/>
    <col min="14614" max="14614" width="12.25" style="177" customWidth="1"/>
    <col min="14615" max="14615" width="11.125" style="177" customWidth="1"/>
    <col min="14616" max="14618" width="7.625" style="177" customWidth="1"/>
    <col min="14619" max="14619" width="6.625" style="177" customWidth="1"/>
    <col min="14620" max="14620" width="7.625" style="177" customWidth="1"/>
    <col min="14621" max="14628" width="9.625" style="177"/>
    <col min="14629" max="14629" width="11.125" style="177" customWidth="1"/>
    <col min="14630" max="14848" width="9.625" style="177"/>
    <col min="14849" max="14849" width="3.75" style="177" customWidth="1"/>
    <col min="14850" max="14850" width="21" style="177" customWidth="1"/>
    <col min="14851" max="14851" width="51.625" style="177" customWidth="1"/>
    <col min="14852" max="14852" width="9.625" style="177" customWidth="1"/>
    <col min="14853" max="14862" width="13" style="177" customWidth="1"/>
    <col min="14863" max="14868" width="10.625" style="177" customWidth="1"/>
    <col min="14869" max="14869" width="12.75" style="177" customWidth="1"/>
    <col min="14870" max="14870" width="12.25" style="177" customWidth="1"/>
    <col min="14871" max="14871" width="11.125" style="177" customWidth="1"/>
    <col min="14872" max="14874" width="7.625" style="177" customWidth="1"/>
    <col min="14875" max="14875" width="6.625" style="177" customWidth="1"/>
    <col min="14876" max="14876" width="7.625" style="177" customWidth="1"/>
    <col min="14877" max="14884" width="9.625" style="177"/>
    <col min="14885" max="14885" width="11.125" style="177" customWidth="1"/>
    <col min="14886" max="15104" width="9.625" style="177"/>
    <col min="15105" max="15105" width="3.75" style="177" customWidth="1"/>
    <col min="15106" max="15106" width="21" style="177" customWidth="1"/>
    <col min="15107" max="15107" width="51.625" style="177" customWidth="1"/>
    <col min="15108" max="15108" width="9.625" style="177" customWidth="1"/>
    <col min="15109" max="15118" width="13" style="177" customWidth="1"/>
    <col min="15119" max="15124" width="10.625" style="177" customWidth="1"/>
    <col min="15125" max="15125" width="12.75" style="177" customWidth="1"/>
    <col min="15126" max="15126" width="12.25" style="177" customWidth="1"/>
    <col min="15127" max="15127" width="11.125" style="177" customWidth="1"/>
    <col min="15128" max="15130" width="7.625" style="177" customWidth="1"/>
    <col min="15131" max="15131" width="6.625" style="177" customWidth="1"/>
    <col min="15132" max="15132" width="7.625" style="177" customWidth="1"/>
    <col min="15133" max="15140" width="9.625" style="177"/>
    <col min="15141" max="15141" width="11.125" style="177" customWidth="1"/>
    <col min="15142" max="15360" width="9.625" style="177"/>
    <col min="15361" max="15361" width="3.75" style="177" customWidth="1"/>
    <col min="15362" max="15362" width="21" style="177" customWidth="1"/>
    <col min="15363" max="15363" width="51.625" style="177" customWidth="1"/>
    <col min="15364" max="15364" width="9.625" style="177" customWidth="1"/>
    <col min="15365" max="15374" width="13" style="177" customWidth="1"/>
    <col min="15375" max="15380" width="10.625" style="177" customWidth="1"/>
    <col min="15381" max="15381" width="12.75" style="177" customWidth="1"/>
    <col min="15382" max="15382" width="12.25" style="177" customWidth="1"/>
    <col min="15383" max="15383" width="11.125" style="177" customWidth="1"/>
    <col min="15384" max="15386" width="7.625" style="177" customWidth="1"/>
    <col min="15387" max="15387" width="6.625" style="177" customWidth="1"/>
    <col min="15388" max="15388" width="7.625" style="177" customWidth="1"/>
    <col min="15389" max="15396" width="9.625" style="177"/>
    <col min="15397" max="15397" width="11.125" style="177" customWidth="1"/>
    <col min="15398" max="15616" width="9.625" style="177"/>
    <col min="15617" max="15617" width="3.75" style="177" customWidth="1"/>
    <col min="15618" max="15618" width="21" style="177" customWidth="1"/>
    <col min="15619" max="15619" width="51.625" style="177" customWidth="1"/>
    <col min="15620" max="15620" width="9.625" style="177" customWidth="1"/>
    <col min="15621" max="15630" width="13" style="177" customWidth="1"/>
    <col min="15631" max="15636" width="10.625" style="177" customWidth="1"/>
    <col min="15637" max="15637" width="12.75" style="177" customWidth="1"/>
    <col min="15638" max="15638" width="12.25" style="177" customWidth="1"/>
    <col min="15639" max="15639" width="11.125" style="177" customWidth="1"/>
    <col min="15640" max="15642" width="7.625" style="177" customWidth="1"/>
    <col min="15643" max="15643" width="6.625" style="177" customWidth="1"/>
    <col min="15644" max="15644" width="7.625" style="177" customWidth="1"/>
    <col min="15645" max="15652" width="9.625" style="177"/>
    <col min="15653" max="15653" width="11.125" style="177" customWidth="1"/>
    <col min="15654" max="15872" width="9.625" style="177"/>
    <col min="15873" max="15873" width="3.75" style="177" customWidth="1"/>
    <col min="15874" max="15874" width="21" style="177" customWidth="1"/>
    <col min="15875" max="15875" width="51.625" style="177" customWidth="1"/>
    <col min="15876" max="15876" width="9.625" style="177" customWidth="1"/>
    <col min="15877" max="15886" width="13" style="177" customWidth="1"/>
    <col min="15887" max="15892" width="10.625" style="177" customWidth="1"/>
    <col min="15893" max="15893" width="12.75" style="177" customWidth="1"/>
    <col min="15894" max="15894" width="12.25" style="177" customWidth="1"/>
    <col min="15895" max="15895" width="11.125" style="177" customWidth="1"/>
    <col min="15896" max="15898" width="7.625" style="177" customWidth="1"/>
    <col min="15899" max="15899" width="6.625" style="177" customWidth="1"/>
    <col min="15900" max="15900" width="7.625" style="177" customWidth="1"/>
    <col min="15901" max="15908" width="9.625" style="177"/>
    <col min="15909" max="15909" width="11.125" style="177" customWidth="1"/>
    <col min="15910" max="16128" width="9.625" style="177"/>
    <col min="16129" max="16129" width="3.75" style="177" customWidth="1"/>
    <col min="16130" max="16130" width="21" style="177" customWidth="1"/>
    <col min="16131" max="16131" width="51.625" style="177" customWidth="1"/>
    <col min="16132" max="16132" width="9.625" style="177" customWidth="1"/>
    <col min="16133" max="16142" width="13" style="177" customWidth="1"/>
    <col min="16143" max="16148" width="10.625" style="177" customWidth="1"/>
    <col min="16149" max="16149" width="12.75" style="177" customWidth="1"/>
    <col min="16150" max="16150" width="12.25" style="177" customWidth="1"/>
    <col min="16151" max="16151" width="11.125" style="177" customWidth="1"/>
    <col min="16152" max="16154" width="7.625" style="177" customWidth="1"/>
    <col min="16155" max="16155" width="6.625" style="177" customWidth="1"/>
    <col min="16156" max="16156" width="7.625" style="177" customWidth="1"/>
    <col min="16157" max="16164" width="9.625" style="177"/>
    <col min="16165" max="16165" width="11.125" style="177" customWidth="1"/>
    <col min="16166" max="16384" width="9.625" style="177"/>
  </cols>
  <sheetData>
    <row r="1" spans="1:38" ht="25.5" customHeight="1" x14ac:dyDescent="0.3">
      <c r="A1" s="173"/>
      <c r="B1" s="173"/>
      <c r="C1" s="173"/>
      <c r="D1" s="173"/>
      <c r="E1" s="173"/>
      <c r="F1" s="174"/>
      <c r="G1" s="174"/>
      <c r="H1" s="174"/>
      <c r="I1" s="174"/>
      <c r="J1" s="175"/>
      <c r="K1" s="173"/>
      <c r="L1" s="173"/>
      <c r="M1" s="173"/>
      <c r="N1" s="173"/>
      <c r="O1" s="176"/>
      <c r="P1" s="386" t="s">
        <v>117</v>
      </c>
      <c r="Q1" s="386"/>
      <c r="R1" s="386"/>
      <c r="S1" s="386"/>
      <c r="T1" s="386"/>
    </row>
    <row r="2" spans="1:38" ht="42" customHeight="1" x14ac:dyDescent="0.3">
      <c r="A2" s="178"/>
      <c r="B2" s="178"/>
      <c r="C2" s="178"/>
      <c r="D2" s="178"/>
      <c r="E2" s="178"/>
      <c r="F2" s="174"/>
      <c r="G2" s="174"/>
      <c r="H2" s="174"/>
      <c r="I2" s="174"/>
      <c r="J2" s="175"/>
      <c r="K2" s="173"/>
      <c r="L2" s="173"/>
      <c r="M2" s="173"/>
      <c r="N2" s="173"/>
      <c r="O2" s="179"/>
      <c r="P2" s="387" t="s">
        <v>0</v>
      </c>
      <c r="Q2" s="387"/>
      <c r="R2" s="387"/>
      <c r="S2" s="387"/>
      <c r="T2" s="387"/>
    </row>
    <row r="3" spans="1:38" ht="22.5" customHeight="1" x14ac:dyDescent="0.3">
      <c r="K3" s="173"/>
      <c r="L3" s="173"/>
      <c r="M3" s="173"/>
      <c r="N3" s="173"/>
      <c r="O3" s="176"/>
      <c r="P3" s="386" t="s">
        <v>118</v>
      </c>
      <c r="Q3" s="386"/>
      <c r="R3" s="386"/>
      <c r="S3" s="386"/>
      <c r="T3" s="386"/>
    </row>
    <row r="4" spans="1:38" ht="22.5" customHeight="1" x14ac:dyDescent="0.3">
      <c r="A4" s="388" t="s">
        <v>1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</row>
    <row r="5" spans="1:38" ht="22.5" customHeight="1" x14ac:dyDescent="0.3">
      <c r="A5" s="388" t="s">
        <v>119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</row>
    <row r="6" spans="1:38" ht="22.5" customHeight="1" x14ac:dyDescent="0.3"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1"/>
      <c r="T6" s="181"/>
    </row>
    <row r="7" spans="1:38" ht="17.25" thickBot="1" x14ac:dyDescent="0.3">
      <c r="O7" s="182"/>
      <c r="S7" s="183"/>
      <c r="T7" s="183" t="s">
        <v>3</v>
      </c>
    </row>
    <row r="8" spans="1:38" ht="15.75" customHeight="1" thickTop="1" thickBot="1" x14ac:dyDescent="0.25">
      <c r="A8" s="389" t="s">
        <v>4</v>
      </c>
      <c r="B8" s="376" t="s">
        <v>5</v>
      </c>
      <c r="C8" s="392" t="s">
        <v>6</v>
      </c>
      <c r="D8" s="376" t="s">
        <v>7</v>
      </c>
      <c r="E8" s="376" t="s">
        <v>8</v>
      </c>
      <c r="F8" s="376" t="s">
        <v>9</v>
      </c>
      <c r="G8" s="376" t="s">
        <v>10</v>
      </c>
      <c r="H8" s="376" t="s">
        <v>11</v>
      </c>
      <c r="I8" s="378" t="s">
        <v>12</v>
      </c>
      <c r="J8" s="378"/>
      <c r="K8" s="378"/>
      <c r="L8" s="378"/>
      <c r="M8" s="378"/>
      <c r="N8" s="378"/>
      <c r="O8" s="378" t="s">
        <v>13</v>
      </c>
      <c r="P8" s="378"/>
      <c r="Q8" s="378"/>
      <c r="R8" s="378"/>
      <c r="S8" s="379"/>
      <c r="T8" s="380" t="s">
        <v>14</v>
      </c>
    </row>
    <row r="9" spans="1:38" ht="15" customHeight="1" thickBot="1" x14ac:dyDescent="0.25">
      <c r="A9" s="390"/>
      <c r="B9" s="377"/>
      <c r="C9" s="393"/>
      <c r="D9" s="377"/>
      <c r="E9" s="377"/>
      <c r="F9" s="377"/>
      <c r="G9" s="377"/>
      <c r="H9" s="377"/>
      <c r="I9" s="383" t="s">
        <v>15</v>
      </c>
      <c r="J9" s="383"/>
      <c r="K9" s="383"/>
      <c r="L9" s="384" t="s">
        <v>16</v>
      </c>
      <c r="M9" s="385"/>
      <c r="N9" s="369" t="s">
        <v>17</v>
      </c>
      <c r="O9" s="184"/>
      <c r="P9" s="184"/>
      <c r="Q9" s="184"/>
      <c r="R9" s="184"/>
      <c r="S9" s="185"/>
      <c r="T9" s="381"/>
      <c r="AL9" s="186"/>
    </row>
    <row r="10" spans="1:38" ht="15" customHeight="1" x14ac:dyDescent="0.2">
      <c r="A10" s="390"/>
      <c r="B10" s="377"/>
      <c r="C10" s="393"/>
      <c r="D10" s="377"/>
      <c r="E10" s="377"/>
      <c r="F10" s="377"/>
      <c r="G10" s="377"/>
      <c r="H10" s="377"/>
      <c r="I10" s="367" t="s">
        <v>18</v>
      </c>
      <c r="J10" s="367" t="s">
        <v>19</v>
      </c>
      <c r="K10" s="367" t="s">
        <v>20</v>
      </c>
      <c r="L10" s="369" t="s">
        <v>21</v>
      </c>
      <c r="M10" s="369" t="s">
        <v>22</v>
      </c>
      <c r="N10" s="377"/>
      <c r="O10" s="184" t="s">
        <v>23</v>
      </c>
      <c r="P10" s="184" t="s">
        <v>24</v>
      </c>
      <c r="Q10" s="184" t="s">
        <v>25</v>
      </c>
      <c r="R10" s="184" t="s">
        <v>26</v>
      </c>
      <c r="S10" s="185" t="s">
        <v>27</v>
      </c>
      <c r="T10" s="381"/>
      <c r="AL10" s="186"/>
    </row>
    <row r="11" spans="1:38" ht="38.25" customHeight="1" thickBot="1" x14ac:dyDescent="0.25">
      <c r="A11" s="391"/>
      <c r="B11" s="370"/>
      <c r="C11" s="368"/>
      <c r="D11" s="370"/>
      <c r="E11" s="370"/>
      <c r="F11" s="370"/>
      <c r="G11" s="370"/>
      <c r="H11" s="370"/>
      <c r="I11" s="368"/>
      <c r="J11" s="368"/>
      <c r="K11" s="368"/>
      <c r="L11" s="370"/>
      <c r="M11" s="370"/>
      <c r="N11" s="370"/>
      <c r="O11" s="184"/>
      <c r="P11" s="184"/>
      <c r="Q11" s="184"/>
      <c r="R11" s="184"/>
      <c r="S11" s="185"/>
      <c r="T11" s="382"/>
      <c r="AK11" s="187"/>
      <c r="AL11" s="187"/>
    </row>
    <row r="12" spans="1:38" ht="17.25" thickBot="1" x14ac:dyDescent="0.3">
      <c r="A12" s="188">
        <v>1</v>
      </c>
      <c r="B12" s="189">
        <v>2</v>
      </c>
      <c r="C12" s="189">
        <v>3</v>
      </c>
      <c r="D12" s="189">
        <v>4</v>
      </c>
      <c r="E12" s="189">
        <v>5</v>
      </c>
      <c r="F12" s="189">
        <v>6</v>
      </c>
      <c r="G12" s="189">
        <v>7</v>
      </c>
      <c r="H12" s="189">
        <v>8</v>
      </c>
      <c r="I12" s="189">
        <v>9</v>
      </c>
      <c r="J12" s="189">
        <v>10</v>
      </c>
      <c r="K12" s="189">
        <v>11</v>
      </c>
      <c r="L12" s="189">
        <v>12</v>
      </c>
      <c r="M12" s="189">
        <v>13</v>
      </c>
      <c r="N12" s="189">
        <v>14</v>
      </c>
      <c r="O12" s="189">
        <v>15</v>
      </c>
      <c r="P12" s="189">
        <v>16</v>
      </c>
      <c r="Q12" s="189">
        <v>17</v>
      </c>
      <c r="R12" s="189">
        <v>18</v>
      </c>
      <c r="S12" s="190">
        <v>19</v>
      </c>
      <c r="T12" s="191">
        <v>20</v>
      </c>
      <c r="V12" s="192"/>
    </row>
    <row r="13" spans="1:38" ht="16.5" x14ac:dyDescent="0.25">
      <c r="A13" s="371" t="s">
        <v>28</v>
      </c>
      <c r="B13" s="372"/>
      <c r="C13" s="372"/>
      <c r="D13" s="372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4"/>
      <c r="T13" s="195"/>
      <c r="V13" s="192"/>
    </row>
    <row r="14" spans="1:38" ht="20.100000000000001" customHeight="1" x14ac:dyDescent="0.3">
      <c r="A14" s="196">
        <v>1</v>
      </c>
      <c r="B14" s="197" t="s">
        <v>120</v>
      </c>
      <c r="C14" s="198" t="s">
        <v>121</v>
      </c>
      <c r="D14" s="199" t="s">
        <v>122</v>
      </c>
      <c r="E14" s="200">
        <v>39.073999999999998</v>
      </c>
      <c r="F14" s="200">
        <v>120.477</v>
      </c>
      <c r="G14" s="201">
        <f>F14-E14</f>
        <v>81.403000000000006</v>
      </c>
      <c r="H14" s="201">
        <f>SUM(J14:M14)</f>
        <v>81.403000000000006</v>
      </c>
      <c r="I14" s="200"/>
      <c r="J14" s="200">
        <f>112.799-75.921+3+3</f>
        <v>42.878</v>
      </c>
      <c r="K14" s="200"/>
      <c r="L14" s="200">
        <f>F14-112.799+3.09+2+2+2.027</f>
        <v>16.794999999999998</v>
      </c>
      <c r="M14" s="200">
        <f>75.921-E14-3.09-2-2-2.027-3-3</f>
        <v>21.730000000000004</v>
      </c>
      <c r="N14" s="202"/>
      <c r="O14" s="200"/>
      <c r="P14" s="200">
        <v>0</v>
      </c>
      <c r="Q14" s="200">
        <v>36.878</v>
      </c>
      <c r="R14" s="200">
        <f>H14-Q14</f>
        <v>44.525000000000006</v>
      </c>
      <c r="S14" s="203">
        <v>0</v>
      </c>
      <c r="T14" s="204" t="s">
        <v>123</v>
      </c>
      <c r="U14" s="192"/>
      <c r="V14" s="192"/>
      <c r="W14" s="205"/>
    </row>
    <row r="15" spans="1:38" s="211" customFormat="1" ht="20.100000000000001" customHeight="1" thickBot="1" x14ac:dyDescent="0.3">
      <c r="A15" s="373" t="s">
        <v>29</v>
      </c>
      <c r="B15" s="374"/>
      <c r="C15" s="374"/>
      <c r="D15" s="375"/>
      <c r="E15" s="206"/>
      <c r="F15" s="206"/>
      <c r="G15" s="207">
        <f>SUM(G14)</f>
        <v>81.403000000000006</v>
      </c>
      <c r="H15" s="207">
        <f t="shared" ref="H15:S15" si="0">SUM(H14)</f>
        <v>81.403000000000006</v>
      </c>
      <c r="I15" s="207">
        <f t="shared" si="0"/>
        <v>0</v>
      </c>
      <c r="J15" s="207">
        <f t="shared" si="0"/>
        <v>42.878</v>
      </c>
      <c r="K15" s="207">
        <f t="shared" si="0"/>
        <v>0</v>
      </c>
      <c r="L15" s="207">
        <f t="shared" si="0"/>
        <v>16.794999999999998</v>
      </c>
      <c r="M15" s="207">
        <f t="shared" si="0"/>
        <v>21.730000000000004</v>
      </c>
      <c r="N15" s="207">
        <f t="shared" si="0"/>
        <v>0</v>
      </c>
      <c r="O15" s="207">
        <f t="shared" si="0"/>
        <v>0</v>
      </c>
      <c r="P15" s="207">
        <f t="shared" si="0"/>
        <v>0</v>
      </c>
      <c r="Q15" s="207">
        <f t="shared" si="0"/>
        <v>36.878</v>
      </c>
      <c r="R15" s="207">
        <f t="shared" si="0"/>
        <v>44.525000000000006</v>
      </c>
      <c r="S15" s="208">
        <f t="shared" si="0"/>
        <v>0</v>
      </c>
      <c r="T15" s="209"/>
      <c r="U15" s="210"/>
      <c r="V15" s="210"/>
    </row>
    <row r="16" spans="1:38" ht="20.100000000000001" customHeight="1" x14ac:dyDescent="0.25">
      <c r="A16" s="352" t="s">
        <v>30</v>
      </c>
      <c r="B16" s="353"/>
      <c r="C16" s="353"/>
      <c r="D16" s="354"/>
      <c r="E16" s="212"/>
      <c r="F16" s="212"/>
      <c r="G16" s="213"/>
      <c r="H16" s="214"/>
      <c r="I16" s="212"/>
      <c r="J16" s="212"/>
      <c r="K16" s="212"/>
      <c r="L16" s="212"/>
      <c r="M16" s="212"/>
      <c r="N16" s="215"/>
      <c r="O16" s="212"/>
      <c r="P16" s="212"/>
      <c r="Q16" s="212"/>
      <c r="R16" s="212"/>
      <c r="S16" s="216"/>
      <c r="T16" s="217"/>
      <c r="U16" s="192"/>
      <c r="V16" s="192"/>
    </row>
    <row r="17" spans="1:23" ht="20.100000000000001" customHeight="1" x14ac:dyDescent="0.3">
      <c r="A17" s="218">
        <v>2</v>
      </c>
      <c r="B17" s="219" t="s">
        <v>124</v>
      </c>
      <c r="C17" s="220" t="s">
        <v>125</v>
      </c>
      <c r="D17" s="219" t="s">
        <v>126</v>
      </c>
      <c r="E17" s="221">
        <v>2.4E-2</v>
      </c>
      <c r="F17" s="221">
        <v>1.87</v>
      </c>
      <c r="G17" s="222">
        <f t="shared" ref="G17:G38" si="1">F17-E17</f>
        <v>1.8460000000000001</v>
      </c>
      <c r="H17" s="223">
        <f t="shared" ref="H17:H38" si="2">SUM(J17:M17)</f>
        <v>1.8459999999999999</v>
      </c>
      <c r="I17" s="221"/>
      <c r="J17" s="221">
        <v>8.1000000000000003E-2</v>
      </c>
      <c r="K17" s="221"/>
      <c r="L17" s="221">
        <v>1.7649999999999999</v>
      </c>
      <c r="M17" s="221"/>
      <c r="N17" s="221"/>
      <c r="O17" s="221"/>
      <c r="P17" s="221">
        <v>0</v>
      </c>
      <c r="Q17" s="224"/>
      <c r="R17" s="221">
        <f>H17</f>
        <v>1.8459999999999999</v>
      </c>
      <c r="S17" s="225">
        <v>0</v>
      </c>
      <c r="T17" s="226" t="s">
        <v>31</v>
      </c>
      <c r="U17" s="192"/>
      <c r="V17" s="192"/>
      <c r="W17" s="205"/>
    </row>
    <row r="18" spans="1:23" ht="20.100000000000001" customHeight="1" x14ac:dyDescent="0.3">
      <c r="A18" s="218">
        <v>3</v>
      </c>
      <c r="B18" s="227" t="s">
        <v>127</v>
      </c>
      <c r="C18" s="228" t="s">
        <v>128</v>
      </c>
      <c r="D18" s="227" t="s">
        <v>129</v>
      </c>
      <c r="E18" s="221">
        <v>0</v>
      </c>
      <c r="F18" s="221">
        <v>10.196</v>
      </c>
      <c r="G18" s="222">
        <f t="shared" si="1"/>
        <v>10.196</v>
      </c>
      <c r="H18" s="222">
        <f t="shared" si="2"/>
        <v>0</v>
      </c>
      <c r="I18" s="221">
        <v>0</v>
      </c>
      <c r="J18" s="221">
        <v>0</v>
      </c>
      <c r="K18" s="221">
        <v>0</v>
      </c>
      <c r="L18" s="221">
        <v>0</v>
      </c>
      <c r="M18" s="221"/>
      <c r="N18" s="221">
        <v>10.196</v>
      </c>
      <c r="O18" s="221"/>
      <c r="P18" s="221">
        <v>0</v>
      </c>
      <c r="Q18" s="221"/>
      <c r="R18" s="221">
        <v>0</v>
      </c>
      <c r="S18" s="225">
        <v>0</v>
      </c>
      <c r="T18" s="226" t="s">
        <v>31</v>
      </c>
      <c r="U18" s="192"/>
      <c r="V18" s="192"/>
      <c r="W18" s="205"/>
    </row>
    <row r="19" spans="1:23" s="233" customFormat="1" ht="20.100000000000001" customHeight="1" x14ac:dyDescent="0.3">
      <c r="A19" s="218">
        <v>4</v>
      </c>
      <c r="B19" s="227" t="s">
        <v>130</v>
      </c>
      <c r="C19" s="228" t="s">
        <v>131</v>
      </c>
      <c r="D19" s="227" t="s">
        <v>132</v>
      </c>
      <c r="E19" s="221">
        <v>0</v>
      </c>
      <c r="F19" s="221">
        <v>29.324000000000002</v>
      </c>
      <c r="G19" s="222">
        <f t="shared" si="1"/>
        <v>29.324000000000002</v>
      </c>
      <c r="H19" s="222">
        <f t="shared" si="2"/>
        <v>29.323999999999998</v>
      </c>
      <c r="I19" s="221">
        <v>0</v>
      </c>
      <c r="J19" s="221">
        <v>0</v>
      </c>
      <c r="K19" s="221">
        <v>0</v>
      </c>
      <c r="L19" s="229">
        <f>19.518+3.7+3.2+1.7+1.189+0.017</f>
        <v>29.323999999999998</v>
      </c>
      <c r="M19" s="229"/>
      <c r="N19" s="229">
        <f>G19-H19</f>
        <v>0</v>
      </c>
      <c r="O19" s="230"/>
      <c r="P19" s="229">
        <v>0</v>
      </c>
      <c r="Q19" s="229"/>
      <c r="R19" s="229">
        <v>9.923</v>
      </c>
      <c r="S19" s="231">
        <f>H19-R19</f>
        <v>19.400999999999996</v>
      </c>
      <c r="T19" s="226" t="s">
        <v>31</v>
      </c>
      <c r="U19" s="192"/>
      <c r="V19" s="232"/>
      <c r="W19" s="205"/>
    </row>
    <row r="20" spans="1:23" s="233" customFormat="1" ht="20.100000000000001" customHeight="1" x14ac:dyDescent="0.3">
      <c r="A20" s="218">
        <v>5</v>
      </c>
      <c r="B20" s="227" t="s">
        <v>133</v>
      </c>
      <c r="C20" s="228" t="s">
        <v>195</v>
      </c>
      <c r="D20" s="227" t="s">
        <v>134</v>
      </c>
      <c r="E20" s="221">
        <v>0</v>
      </c>
      <c r="F20" s="221">
        <v>54.383000000000003</v>
      </c>
      <c r="G20" s="222">
        <f t="shared" si="1"/>
        <v>54.383000000000003</v>
      </c>
      <c r="H20" s="223">
        <f t="shared" si="2"/>
        <v>54.383000000000003</v>
      </c>
      <c r="I20" s="221">
        <v>0</v>
      </c>
      <c r="J20" s="221">
        <f>7.979+1.009</f>
        <v>8.9879999999999995</v>
      </c>
      <c r="K20" s="221">
        <v>0</v>
      </c>
      <c r="L20" s="221">
        <f>G20-J20</f>
        <v>45.395000000000003</v>
      </c>
      <c r="M20" s="221"/>
      <c r="N20" s="221"/>
      <c r="O20" s="221"/>
      <c r="P20" s="221"/>
      <c r="Q20" s="221">
        <f>J20</f>
        <v>8.9879999999999995</v>
      </c>
      <c r="R20" s="221">
        <f>L20</f>
        <v>45.395000000000003</v>
      </c>
      <c r="S20" s="225"/>
      <c r="T20" s="226" t="s">
        <v>31</v>
      </c>
      <c r="U20" s="192"/>
      <c r="V20" s="232"/>
      <c r="W20" s="205"/>
    </row>
    <row r="21" spans="1:23" s="233" customFormat="1" ht="20.100000000000001" customHeight="1" x14ac:dyDescent="0.3">
      <c r="A21" s="218">
        <v>6</v>
      </c>
      <c r="B21" s="227" t="s">
        <v>135</v>
      </c>
      <c r="C21" s="228" t="s">
        <v>136</v>
      </c>
      <c r="D21" s="227" t="s">
        <v>137</v>
      </c>
      <c r="E21" s="221">
        <v>0</v>
      </c>
      <c r="F21" s="221">
        <v>8.0519999999999996</v>
      </c>
      <c r="G21" s="222">
        <f t="shared" si="1"/>
        <v>8.0519999999999996</v>
      </c>
      <c r="H21" s="223">
        <f t="shared" si="2"/>
        <v>6.0519999999999996</v>
      </c>
      <c r="I21" s="229">
        <v>0</v>
      </c>
      <c r="J21" s="229">
        <v>0</v>
      </c>
      <c r="K21" s="229">
        <v>0</v>
      </c>
      <c r="L21" s="229">
        <f>1.355+1.24+3.457</f>
        <v>6.0519999999999996</v>
      </c>
      <c r="M21" s="229"/>
      <c r="N21" s="234">
        <f>G21-H21</f>
        <v>2</v>
      </c>
      <c r="O21" s="221"/>
      <c r="P21" s="221">
        <v>0</v>
      </c>
      <c r="Q21" s="221">
        <v>0</v>
      </c>
      <c r="R21" s="221">
        <f>L21</f>
        <v>6.0519999999999996</v>
      </c>
      <c r="S21" s="225">
        <v>0</v>
      </c>
      <c r="T21" s="226" t="s">
        <v>31</v>
      </c>
      <c r="U21" s="192"/>
      <c r="V21" s="232"/>
      <c r="W21" s="205"/>
    </row>
    <row r="22" spans="1:23" s="233" customFormat="1" ht="20.100000000000001" customHeight="1" x14ac:dyDescent="0.3">
      <c r="A22" s="218">
        <v>7</v>
      </c>
      <c r="B22" s="227" t="s">
        <v>138</v>
      </c>
      <c r="C22" s="228" t="s">
        <v>139</v>
      </c>
      <c r="D22" s="227" t="s">
        <v>140</v>
      </c>
      <c r="E22" s="221">
        <v>0</v>
      </c>
      <c r="F22" s="221">
        <v>12.544</v>
      </c>
      <c r="G22" s="222">
        <f t="shared" si="1"/>
        <v>12.544</v>
      </c>
      <c r="H22" s="223">
        <f t="shared" si="2"/>
        <v>12.544</v>
      </c>
      <c r="I22" s="229">
        <v>0</v>
      </c>
      <c r="J22" s="229"/>
      <c r="K22" s="229">
        <v>0</v>
      </c>
      <c r="L22" s="229">
        <v>12.544</v>
      </c>
      <c r="M22" s="229">
        <v>0</v>
      </c>
      <c r="N22" s="229"/>
      <c r="O22" s="229"/>
      <c r="P22" s="229">
        <v>0</v>
      </c>
      <c r="Q22" s="229">
        <v>0</v>
      </c>
      <c r="R22" s="229">
        <f>L22</f>
        <v>12.544</v>
      </c>
      <c r="S22" s="225"/>
      <c r="T22" s="226" t="s">
        <v>31</v>
      </c>
      <c r="U22" s="192"/>
      <c r="V22" s="232"/>
      <c r="W22" s="205"/>
    </row>
    <row r="23" spans="1:23" s="233" customFormat="1" ht="20.100000000000001" customHeight="1" x14ac:dyDescent="0.3">
      <c r="A23" s="218">
        <v>8</v>
      </c>
      <c r="B23" s="227" t="s">
        <v>141</v>
      </c>
      <c r="C23" s="228" t="s">
        <v>142</v>
      </c>
      <c r="D23" s="227" t="s">
        <v>143</v>
      </c>
      <c r="E23" s="221">
        <v>0</v>
      </c>
      <c r="F23" s="221">
        <v>46.55</v>
      </c>
      <c r="G23" s="222">
        <f t="shared" si="1"/>
        <v>46.55</v>
      </c>
      <c r="H23" s="223">
        <f t="shared" si="2"/>
        <v>46.55</v>
      </c>
      <c r="I23" s="221">
        <v>0</v>
      </c>
      <c r="J23" s="229">
        <v>0.19</v>
      </c>
      <c r="K23" s="229">
        <v>0</v>
      </c>
      <c r="L23" s="235">
        <f>25.954-0.19+4.183-3.159+3.213+8.204+1.02+0.98+1.5</f>
        <v>41.704999999999998</v>
      </c>
      <c r="M23" s="229">
        <f>4.77-0.115</f>
        <v>4.6549999999999994</v>
      </c>
      <c r="N23" s="229">
        <f>G23-H23</f>
        <v>0</v>
      </c>
      <c r="O23" s="230"/>
      <c r="P23" s="221">
        <v>0</v>
      </c>
      <c r="Q23" s="221">
        <v>0</v>
      </c>
      <c r="R23" s="221">
        <v>0.19</v>
      </c>
      <c r="S23" s="225">
        <f>L23+M23</f>
        <v>46.36</v>
      </c>
      <c r="T23" s="226" t="s">
        <v>31</v>
      </c>
      <c r="U23" s="192"/>
      <c r="V23" s="232"/>
      <c r="W23" s="205"/>
    </row>
    <row r="24" spans="1:23" s="233" customFormat="1" ht="20.100000000000001" customHeight="1" x14ac:dyDescent="0.3">
      <c r="A24" s="218">
        <v>9</v>
      </c>
      <c r="B24" s="219" t="s">
        <v>144</v>
      </c>
      <c r="C24" s="220" t="s">
        <v>145</v>
      </c>
      <c r="D24" s="227" t="s">
        <v>146</v>
      </c>
      <c r="E24" s="221">
        <v>0</v>
      </c>
      <c r="F24" s="221">
        <v>1.843</v>
      </c>
      <c r="G24" s="222">
        <f t="shared" si="1"/>
        <v>1.843</v>
      </c>
      <c r="H24" s="222">
        <f t="shared" si="2"/>
        <v>1.843</v>
      </c>
      <c r="I24" s="221">
        <v>0</v>
      </c>
      <c r="J24" s="221"/>
      <c r="K24" s="221">
        <v>0</v>
      </c>
      <c r="L24" s="221">
        <v>1.843</v>
      </c>
      <c r="M24" s="221"/>
      <c r="N24" s="221"/>
      <c r="O24" s="221"/>
      <c r="P24" s="221">
        <v>0</v>
      </c>
      <c r="Q24" s="221">
        <v>0</v>
      </c>
      <c r="R24" s="221">
        <f>J24+L24</f>
        <v>1.843</v>
      </c>
      <c r="S24" s="225">
        <v>0</v>
      </c>
      <c r="T24" s="226" t="s">
        <v>31</v>
      </c>
      <c r="U24" s="192"/>
      <c r="V24" s="232"/>
      <c r="W24" s="205"/>
    </row>
    <row r="25" spans="1:23" s="233" customFormat="1" ht="20.100000000000001" customHeight="1" x14ac:dyDescent="0.25">
      <c r="A25" s="218">
        <v>10</v>
      </c>
      <c r="B25" s="227" t="s">
        <v>147</v>
      </c>
      <c r="C25" s="228" t="s">
        <v>148</v>
      </c>
      <c r="D25" s="227" t="s">
        <v>149</v>
      </c>
      <c r="E25" s="221">
        <v>0</v>
      </c>
      <c r="F25" s="221">
        <v>7.617</v>
      </c>
      <c r="G25" s="222">
        <f t="shared" si="1"/>
        <v>7.617</v>
      </c>
      <c r="H25" s="223">
        <f t="shared" si="2"/>
        <v>7.617</v>
      </c>
      <c r="I25" s="221">
        <v>0</v>
      </c>
      <c r="J25" s="221">
        <v>0</v>
      </c>
      <c r="K25" s="221">
        <v>0</v>
      </c>
      <c r="L25" s="229">
        <v>4.2090000000000005</v>
      </c>
      <c r="M25" s="229">
        <v>3.4079999999999995</v>
      </c>
      <c r="N25" s="221"/>
      <c r="O25" s="221"/>
      <c r="P25" s="221">
        <v>0</v>
      </c>
      <c r="Q25" s="221">
        <v>0</v>
      </c>
      <c r="R25" s="221"/>
      <c r="S25" s="225">
        <f>H25</f>
        <v>7.617</v>
      </c>
      <c r="T25" s="226" t="s">
        <v>31</v>
      </c>
      <c r="U25" s="192"/>
      <c r="V25" s="232"/>
    </row>
    <row r="26" spans="1:23" s="233" customFormat="1" ht="20.100000000000001" customHeight="1" x14ac:dyDescent="0.3">
      <c r="A26" s="218">
        <v>11</v>
      </c>
      <c r="B26" s="227" t="s">
        <v>150</v>
      </c>
      <c r="C26" s="228" t="s">
        <v>151</v>
      </c>
      <c r="D26" s="227" t="s">
        <v>152</v>
      </c>
      <c r="E26" s="221">
        <v>0</v>
      </c>
      <c r="F26" s="221">
        <v>5.9470000000000001</v>
      </c>
      <c r="G26" s="222">
        <f t="shared" si="1"/>
        <v>5.9470000000000001</v>
      </c>
      <c r="H26" s="223">
        <f t="shared" si="2"/>
        <v>5.9470000000000001</v>
      </c>
      <c r="I26" s="221">
        <v>0</v>
      </c>
      <c r="J26" s="221">
        <v>0</v>
      </c>
      <c r="K26" s="221">
        <v>0</v>
      </c>
      <c r="L26" s="221">
        <f>1.931+1.783+2.233</f>
        <v>5.9470000000000001</v>
      </c>
      <c r="M26" s="221"/>
      <c r="N26" s="221">
        <f>5.947-L26</f>
        <v>0</v>
      </c>
      <c r="O26" s="221"/>
      <c r="P26" s="221">
        <v>0</v>
      </c>
      <c r="Q26" s="221">
        <v>0</v>
      </c>
      <c r="R26" s="221">
        <v>0</v>
      </c>
      <c r="S26" s="225">
        <f>L26</f>
        <v>5.9470000000000001</v>
      </c>
      <c r="T26" s="226" t="s">
        <v>31</v>
      </c>
      <c r="U26" s="192"/>
      <c r="V26" s="232"/>
      <c r="W26" s="205"/>
    </row>
    <row r="27" spans="1:23" ht="20.100000000000001" customHeight="1" x14ac:dyDescent="0.3">
      <c r="A27" s="218">
        <v>12</v>
      </c>
      <c r="B27" s="227" t="s">
        <v>153</v>
      </c>
      <c r="C27" s="228" t="s">
        <v>154</v>
      </c>
      <c r="D27" s="227" t="s">
        <v>155</v>
      </c>
      <c r="E27" s="221">
        <v>0</v>
      </c>
      <c r="F27" s="221">
        <v>13.092000000000001</v>
      </c>
      <c r="G27" s="222">
        <f t="shared" si="1"/>
        <v>13.092000000000001</v>
      </c>
      <c r="H27" s="222">
        <f t="shared" si="2"/>
        <v>3.7930000000000001</v>
      </c>
      <c r="I27" s="221">
        <v>0</v>
      </c>
      <c r="J27" s="221">
        <v>3.7930000000000001</v>
      </c>
      <c r="K27" s="221"/>
      <c r="L27" s="229"/>
      <c r="M27" s="229"/>
      <c r="N27" s="221">
        <v>9.2989999999999995</v>
      </c>
      <c r="O27" s="221"/>
      <c r="P27" s="221">
        <v>0</v>
      </c>
      <c r="Q27" s="224"/>
      <c r="R27" s="221">
        <f>J27</f>
        <v>3.7930000000000001</v>
      </c>
      <c r="S27" s="236">
        <v>0</v>
      </c>
      <c r="T27" s="226" t="s">
        <v>31</v>
      </c>
      <c r="U27" s="192"/>
      <c r="V27" s="192"/>
      <c r="W27" s="205"/>
    </row>
    <row r="28" spans="1:23" ht="20.100000000000001" customHeight="1" x14ac:dyDescent="0.3">
      <c r="A28" s="218">
        <v>13</v>
      </c>
      <c r="B28" s="227" t="s">
        <v>156</v>
      </c>
      <c r="C28" s="228" t="s">
        <v>157</v>
      </c>
      <c r="D28" s="227" t="s">
        <v>158</v>
      </c>
      <c r="E28" s="221">
        <v>1.0999999999999999E-2</v>
      </c>
      <c r="F28" s="221">
        <v>12.587999999999999</v>
      </c>
      <c r="G28" s="222">
        <f t="shared" si="1"/>
        <v>12.577</v>
      </c>
      <c r="H28" s="223">
        <f t="shared" si="2"/>
        <v>0</v>
      </c>
      <c r="I28" s="221">
        <v>0</v>
      </c>
      <c r="J28" s="221">
        <v>0</v>
      </c>
      <c r="K28" s="221">
        <v>0</v>
      </c>
      <c r="L28" s="221"/>
      <c r="M28" s="221"/>
      <c r="N28" s="221">
        <f>G28</f>
        <v>12.577</v>
      </c>
      <c r="O28" s="221"/>
      <c r="P28" s="221">
        <v>0</v>
      </c>
      <c r="Q28" s="221">
        <v>0</v>
      </c>
      <c r="R28" s="221">
        <f t="shared" ref="R28:R36" si="3">H28</f>
        <v>0</v>
      </c>
      <c r="S28" s="236">
        <v>0</v>
      </c>
      <c r="T28" s="226" t="s">
        <v>31</v>
      </c>
      <c r="U28" s="192"/>
      <c r="V28" s="192"/>
      <c r="W28" s="205"/>
    </row>
    <row r="29" spans="1:23" ht="20.100000000000001" customHeight="1" x14ac:dyDescent="0.3">
      <c r="A29" s="218">
        <v>14</v>
      </c>
      <c r="B29" s="227" t="s">
        <v>159</v>
      </c>
      <c r="C29" s="228" t="s">
        <v>160</v>
      </c>
      <c r="D29" s="227" t="s">
        <v>161</v>
      </c>
      <c r="E29" s="221">
        <v>0</v>
      </c>
      <c r="F29" s="221">
        <v>2.2269999999999999</v>
      </c>
      <c r="G29" s="222">
        <f t="shared" si="1"/>
        <v>2.2269999999999999</v>
      </c>
      <c r="H29" s="222">
        <f t="shared" si="2"/>
        <v>2.2270000000000003</v>
      </c>
      <c r="I29" s="221">
        <v>0</v>
      </c>
      <c r="J29" s="221">
        <v>0</v>
      </c>
      <c r="K29" s="221">
        <v>0</v>
      </c>
      <c r="L29" s="221">
        <f>0.22+2.007</f>
        <v>2.2270000000000003</v>
      </c>
      <c r="M29" s="221"/>
      <c r="N29" s="237">
        <f>G29-H29</f>
        <v>0</v>
      </c>
      <c r="O29" s="221"/>
      <c r="P29" s="221">
        <v>0</v>
      </c>
      <c r="Q29" s="221">
        <v>0</v>
      </c>
      <c r="R29" s="221">
        <f t="shared" si="3"/>
        <v>2.2270000000000003</v>
      </c>
      <c r="S29" s="236">
        <v>0</v>
      </c>
      <c r="T29" s="226" t="s">
        <v>31</v>
      </c>
      <c r="U29" s="192"/>
      <c r="V29" s="192"/>
      <c r="W29" s="205"/>
    </row>
    <row r="30" spans="1:23" ht="20.100000000000001" customHeight="1" x14ac:dyDescent="0.3">
      <c r="A30" s="218">
        <v>15</v>
      </c>
      <c r="B30" s="227" t="s">
        <v>162</v>
      </c>
      <c r="C30" s="228" t="s">
        <v>163</v>
      </c>
      <c r="D30" s="227" t="s">
        <v>164</v>
      </c>
      <c r="E30" s="221">
        <v>0</v>
      </c>
      <c r="F30" s="221">
        <v>0.37</v>
      </c>
      <c r="G30" s="222">
        <f t="shared" si="1"/>
        <v>0.37</v>
      </c>
      <c r="H30" s="222">
        <f t="shared" si="2"/>
        <v>0.37</v>
      </c>
      <c r="I30" s="221"/>
      <c r="J30" s="221">
        <v>0.37</v>
      </c>
      <c r="K30" s="221"/>
      <c r="L30" s="221"/>
      <c r="M30" s="221"/>
      <c r="N30" s="221"/>
      <c r="O30" s="221"/>
      <c r="P30" s="221">
        <v>0</v>
      </c>
      <c r="Q30" s="221">
        <v>0</v>
      </c>
      <c r="R30" s="221">
        <f t="shared" si="3"/>
        <v>0.37</v>
      </c>
      <c r="S30" s="236">
        <v>0</v>
      </c>
      <c r="T30" s="226" t="s">
        <v>31</v>
      </c>
      <c r="U30" s="192"/>
      <c r="V30" s="192"/>
      <c r="W30" s="205"/>
    </row>
    <row r="31" spans="1:23" ht="20.100000000000001" customHeight="1" x14ac:dyDescent="0.3">
      <c r="A31" s="218">
        <v>16</v>
      </c>
      <c r="B31" s="227" t="s">
        <v>165</v>
      </c>
      <c r="C31" s="228" t="s">
        <v>166</v>
      </c>
      <c r="D31" s="227" t="s">
        <v>167</v>
      </c>
      <c r="E31" s="221">
        <v>0</v>
      </c>
      <c r="F31" s="221">
        <v>0.63500000000000001</v>
      </c>
      <c r="G31" s="222">
        <f t="shared" si="1"/>
        <v>0.63500000000000001</v>
      </c>
      <c r="H31" s="222">
        <f t="shared" si="2"/>
        <v>0.63500000000000001</v>
      </c>
      <c r="I31" s="221"/>
      <c r="J31" s="221">
        <v>0.63500000000000001</v>
      </c>
      <c r="K31" s="221"/>
      <c r="L31" s="221"/>
      <c r="M31" s="221"/>
      <c r="N31" s="221"/>
      <c r="O31" s="221"/>
      <c r="P31" s="221">
        <v>0</v>
      </c>
      <c r="Q31" s="221">
        <v>0</v>
      </c>
      <c r="R31" s="221">
        <f t="shared" si="3"/>
        <v>0.63500000000000001</v>
      </c>
      <c r="S31" s="225">
        <v>0</v>
      </c>
      <c r="T31" s="226" t="s">
        <v>31</v>
      </c>
      <c r="U31" s="192"/>
      <c r="V31" s="192"/>
      <c r="W31" s="205"/>
    </row>
    <row r="32" spans="1:23" ht="20.100000000000001" customHeight="1" x14ac:dyDescent="0.3">
      <c r="A32" s="218">
        <v>17</v>
      </c>
      <c r="B32" s="227" t="s">
        <v>168</v>
      </c>
      <c r="C32" s="228" t="s">
        <v>169</v>
      </c>
      <c r="D32" s="227" t="s">
        <v>170</v>
      </c>
      <c r="E32" s="221">
        <v>0</v>
      </c>
      <c r="F32" s="221">
        <v>38.515999999999998</v>
      </c>
      <c r="G32" s="222">
        <f t="shared" si="1"/>
        <v>38.515999999999998</v>
      </c>
      <c r="H32" s="222">
        <f t="shared" si="2"/>
        <v>6.98</v>
      </c>
      <c r="I32" s="221"/>
      <c r="J32" s="221"/>
      <c r="K32" s="221"/>
      <c r="L32" s="221">
        <v>1.964</v>
      </c>
      <c r="M32" s="221">
        <f>5.016</f>
        <v>5.016</v>
      </c>
      <c r="N32" s="237">
        <f>G32-H32</f>
        <v>31.535999999999998</v>
      </c>
      <c r="O32" s="221"/>
      <c r="P32" s="221">
        <v>0</v>
      </c>
      <c r="Q32" s="221">
        <v>0</v>
      </c>
      <c r="R32" s="221">
        <f t="shared" si="3"/>
        <v>6.98</v>
      </c>
      <c r="S32" s="225">
        <v>0</v>
      </c>
      <c r="T32" s="226" t="s">
        <v>31</v>
      </c>
      <c r="U32" s="192"/>
      <c r="V32" s="192"/>
      <c r="W32" s="205"/>
    </row>
    <row r="33" spans="1:37" ht="20.100000000000001" customHeight="1" x14ac:dyDescent="0.3">
      <c r="A33" s="350">
        <v>18</v>
      </c>
      <c r="B33" s="238" t="s">
        <v>171</v>
      </c>
      <c r="C33" s="239" t="s">
        <v>172</v>
      </c>
      <c r="D33" s="227" t="s">
        <v>173</v>
      </c>
      <c r="E33" s="221">
        <v>0</v>
      </c>
      <c r="F33" s="221">
        <v>8.827</v>
      </c>
      <c r="G33" s="222">
        <f t="shared" si="1"/>
        <v>8.827</v>
      </c>
      <c r="H33" s="222">
        <f t="shared" si="2"/>
        <v>7.66</v>
      </c>
      <c r="I33" s="221"/>
      <c r="J33" s="221"/>
      <c r="K33" s="221"/>
      <c r="L33" s="221">
        <f>1.287+1+5.373</f>
        <v>7.66</v>
      </c>
      <c r="M33" s="221"/>
      <c r="N33" s="221">
        <f t="shared" ref="N33:N39" si="4">G33-H33</f>
        <v>1.1669999999999998</v>
      </c>
      <c r="O33" s="221"/>
      <c r="P33" s="221"/>
      <c r="Q33" s="221"/>
      <c r="R33" s="221">
        <f t="shared" si="3"/>
        <v>7.66</v>
      </c>
      <c r="S33" s="225"/>
      <c r="T33" s="226" t="s">
        <v>31</v>
      </c>
      <c r="U33" s="192"/>
      <c r="V33" s="192"/>
      <c r="W33" s="205"/>
    </row>
    <row r="34" spans="1:37" ht="20.100000000000001" customHeight="1" x14ac:dyDescent="0.3">
      <c r="A34" s="350">
        <v>19</v>
      </c>
      <c r="B34" s="238" t="s">
        <v>174</v>
      </c>
      <c r="C34" s="239" t="s">
        <v>175</v>
      </c>
      <c r="D34" s="227" t="s">
        <v>176</v>
      </c>
      <c r="E34" s="221">
        <v>0</v>
      </c>
      <c r="F34" s="221">
        <v>12.164</v>
      </c>
      <c r="G34" s="222">
        <f t="shared" si="1"/>
        <v>12.164</v>
      </c>
      <c r="H34" s="222">
        <f t="shared" si="2"/>
        <v>7.9989999999999997</v>
      </c>
      <c r="I34" s="221"/>
      <c r="J34" s="221">
        <v>0.94299999999999995</v>
      </c>
      <c r="K34" s="221"/>
      <c r="L34" s="221">
        <f>7.999-0.943</f>
        <v>7.056</v>
      </c>
      <c r="M34" s="221"/>
      <c r="N34" s="221">
        <f t="shared" si="4"/>
        <v>4.165</v>
      </c>
      <c r="O34" s="229"/>
      <c r="P34" s="229"/>
      <c r="Q34" s="229"/>
      <c r="R34" s="229">
        <f t="shared" si="3"/>
        <v>7.9989999999999997</v>
      </c>
      <c r="S34" s="225"/>
      <c r="T34" s="226" t="s">
        <v>31</v>
      </c>
      <c r="U34" s="192"/>
      <c r="V34" s="192"/>
      <c r="W34" s="205"/>
    </row>
    <row r="35" spans="1:37" ht="20.100000000000001" customHeight="1" x14ac:dyDescent="0.3">
      <c r="A35" s="350">
        <v>20</v>
      </c>
      <c r="B35" s="238" t="s">
        <v>177</v>
      </c>
      <c r="C35" s="239" t="s">
        <v>178</v>
      </c>
      <c r="D35" s="227" t="s">
        <v>179</v>
      </c>
      <c r="E35" s="221">
        <v>0.02</v>
      </c>
      <c r="F35" s="221">
        <v>25.19</v>
      </c>
      <c r="G35" s="222">
        <f t="shared" si="1"/>
        <v>25.17</v>
      </c>
      <c r="H35" s="223">
        <f t="shared" si="2"/>
        <v>5.3360000000000039</v>
      </c>
      <c r="I35" s="221"/>
      <c r="J35" s="221">
        <v>1.3970000000000002</v>
      </c>
      <c r="K35" s="221"/>
      <c r="L35" s="221">
        <v>1.8810000000000038</v>
      </c>
      <c r="M35" s="221">
        <v>2.0579999999999998</v>
      </c>
      <c r="N35" s="221">
        <f t="shared" si="4"/>
        <v>19.833999999999996</v>
      </c>
      <c r="O35" s="221"/>
      <c r="P35" s="221"/>
      <c r="Q35" s="221"/>
      <c r="R35" s="221">
        <f t="shared" si="3"/>
        <v>5.3360000000000039</v>
      </c>
      <c r="S35" s="225"/>
      <c r="T35" s="226" t="s">
        <v>31</v>
      </c>
      <c r="U35" s="192"/>
      <c r="V35" s="192"/>
      <c r="W35" s="205"/>
    </row>
    <row r="36" spans="1:37" ht="20.100000000000001" customHeight="1" x14ac:dyDescent="0.3">
      <c r="A36" s="350">
        <v>21</v>
      </c>
      <c r="B36" s="238" t="s">
        <v>180</v>
      </c>
      <c r="C36" s="239" t="s">
        <v>181</v>
      </c>
      <c r="D36" s="227" t="s">
        <v>182</v>
      </c>
      <c r="E36" s="221">
        <v>1.7470000000000001</v>
      </c>
      <c r="F36" s="221">
        <v>17.327999999999999</v>
      </c>
      <c r="G36" s="222">
        <f t="shared" si="1"/>
        <v>15.581</v>
      </c>
      <c r="H36" s="222">
        <f t="shared" si="2"/>
        <v>0.253</v>
      </c>
      <c r="I36" s="221"/>
      <c r="J36" s="221"/>
      <c r="K36" s="221"/>
      <c r="L36" s="221"/>
      <c r="M36" s="221">
        <v>0.253</v>
      </c>
      <c r="N36" s="221">
        <f t="shared" si="4"/>
        <v>15.327999999999999</v>
      </c>
      <c r="O36" s="221"/>
      <c r="P36" s="221"/>
      <c r="Q36" s="221"/>
      <c r="R36" s="221">
        <f t="shared" si="3"/>
        <v>0.253</v>
      </c>
      <c r="S36" s="225"/>
      <c r="T36" s="226" t="s">
        <v>31</v>
      </c>
      <c r="U36" s="192"/>
      <c r="V36" s="192"/>
      <c r="W36" s="205"/>
    </row>
    <row r="37" spans="1:37" ht="20.100000000000001" customHeight="1" x14ac:dyDescent="0.3">
      <c r="A37" s="350">
        <v>22</v>
      </c>
      <c r="B37" s="238" t="s">
        <v>183</v>
      </c>
      <c r="C37" s="239" t="s">
        <v>184</v>
      </c>
      <c r="D37" s="227" t="s">
        <v>185</v>
      </c>
      <c r="E37" s="221">
        <v>0</v>
      </c>
      <c r="F37" s="221">
        <v>4.0529999999999999</v>
      </c>
      <c r="G37" s="222">
        <f t="shared" si="1"/>
        <v>4.0529999999999999</v>
      </c>
      <c r="H37" s="222">
        <f t="shared" si="2"/>
        <v>4.0529999999999999</v>
      </c>
      <c r="I37" s="221"/>
      <c r="J37" s="221">
        <v>0.20799999999999999</v>
      </c>
      <c r="K37" s="221"/>
      <c r="L37" s="221">
        <f>G37-J37</f>
        <v>3.8449999999999998</v>
      </c>
      <c r="M37" s="221"/>
      <c r="N37" s="221">
        <f t="shared" si="4"/>
        <v>0</v>
      </c>
      <c r="O37" s="221"/>
      <c r="P37" s="221"/>
      <c r="Q37" s="221"/>
      <c r="R37" s="221">
        <f>H37</f>
        <v>4.0529999999999999</v>
      </c>
      <c r="S37" s="225"/>
      <c r="T37" s="226" t="s">
        <v>31</v>
      </c>
      <c r="U37" s="192"/>
      <c r="V37" s="192"/>
      <c r="W37" s="205"/>
    </row>
    <row r="38" spans="1:37" ht="20.100000000000001" customHeight="1" x14ac:dyDescent="0.3">
      <c r="A38" s="350">
        <v>23</v>
      </c>
      <c r="B38" s="238" t="s">
        <v>186</v>
      </c>
      <c r="C38" s="239" t="s">
        <v>187</v>
      </c>
      <c r="D38" s="227" t="s">
        <v>188</v>
      </c>
      <c r="E38" s="221">
        <v>0</v>
      </c>
      <c r="F38" s="221">
        <v>2.6920000000000002</v>
      </c>
      <c r="G38" s="222">
        <f t="shared" si="1"/>
        <v>2.6920000000000002</v>
      </c>
      <c r="H38" s="222">
        <f t="shared" si="2"/>
        <v>2.6920000000000002</v>
      </c>
      <c r="I38" s="221"/>
      <c r="J38" s="221"/>
      <c r="K38" s="221"/>
      <c r="L38" s="221">
        <v>2.6920000000000002</v>
      </c>
      <c r="M38" s="229"/>
      <c r="N38" s="229">
        <f t="shared" si="4"/>
        <v>0</v>
      </c>
      <c r="O38" s="229"/>
      <c r="P38" s="229"/>
      <c r="Q38" s="229"/>
      <c r="R38" s="229">
        <f>+H38</f>
        <v>2.6920000000000002</v>
      </c>
      <c r="S38" s="225"/>
      <c r="T38" s="226" t="s">
        <v>31</v>
      </c>
      <c r="U38" s="192"/>
      <c r="V38" s="192"/>
      <c r="W38" s="205"/>
    </row>
    <row r="39" spans="1:37" ht="19.5" customHeight="1" x14ac:dyDescent="0.3">
      <c r="A39" s="350">
        <v>24</v>
      </c>
      <c r="B39" s="240" t="s">
        <v>189</v>
      </c>
      <c r="C39" s="241" t="s">
        <v>190</v>
      </c>
      <c r="D39" s="242" t="s">
        <v>191</v>
      </c>
      <c r="E39" s="237">
        <v>3.78</v>
      </c>
      <c r="F39" s="237">
        <v>8.8879999999999999</v>
      </c>
      <c r="G39" s="243">
        <f>F39-E39</f>
        <v>5.1080000000000005</v>
      </c>
      <c r="H39" s="243">
        <f>SUM(J39:M39)</f>
        <v>4.4539999999999997</v>
      </c>
      <c r="I39" s="237"/>
      <c r="J39" s="237"/>
      <c r="K39" s="237"/>
      <c r="L39" s="237">
        <f>4</f>
        <v>4</v>
      </c>
      <c r="M39" s="237">
        <v>0.45400000000000001</v>
      </c>
      <c r="N39" s="237">
        <f t="shared" si="4"/>
        <v>0.6540000000000008</v>
      </c>
      <c r="O39" s="237"/>
      <c r="P39" s="237"/>
      <c r="Q39" s="237"/>
      <c r="R39" s="221">
        <f>+H39</f>
        <v>4.4539999999999997</v>
      </c>
      <c r="S39" s="244"/>
      <c r="T39" s="226" t="s">
        <v>31</v>
      </c>
      <c r="U39" s="192"/>
      <c r="V39" s="192"/>
      <c r="W39" s="205"/>
    </row>
    <row r="40" spans="1:37" s="211" customFormat="1" ht="19.5" customHeight="1" thickBot="1" x14ac:dyDescent="0.3">
      <c r="A40" s="355" t="s">
        <v>32</v>
      </c>
      <c r="B40" s="356"/>
      <c r="C40" s="356"/>
      <c r="D40" s="357"/>
      <c r="E40" s="245"/>
      <c r="F40" s="245"/>
      <c r="G40" s="246">
        <f t="shared" ref="G40:S40" si="5">SUM(G17:G39)</f>
        <v>319.31400000000002</v>
      </c>
      <c r="H40" s="246">
        <f t="shared" si="5"/>
        <v>212.55799999999996</v>
      </c>
      <c r="I40" s="246">
        <f t="shared" si="5"/>
        <v>0</v>
      </c>
      <c r="J40" s="246">
        <f t="shared" si="5"/>
        <v>16.604999999999997</v>
      </c>
      <c r="K40" s="246">
        <f t="shared" si="5"/>
        <v>0</v>
      </c>
      <c r="L40" s="246">
        <f t="shared" si="5"/>
        <v>180.10900000000001</v>
      </c>
      <c r="M40" s="246">
        <f t="shared" si="5"/>
        <v>15.843999999999999</v>
      </c>
      <c r="N40" s="246">
        <f t="shared" si="5"/>
        <v>106.756</v>
      </c>
      <c r="O40" s="246">
        <f t="shared" si="5"/>
        <v>0</v>
      </c>
      <c r="P40" s="246">
        <f t="shared" si="5"/>
        <v>0</v>
      </c>
      <c r="Q40" s="246">
        <f t="shared" si="5"/>
        <v>8.9879999999999995</v>
      </c>
      <c r="R40" s="246">
        <f t="shared" si="5"/>
        <v>124.24500000000002</v>
      </c>
      <c r="S40" s="247">
        <f t="shared" si="5"/>
        <v>79.325000000000003</v>
      </c>
      <c r="T40" s="248"/>
      <c r="U40" s="210"/>
      <c r="V40" s="210"/>
    </row>
    <row r="41" spans="1:37" ht="17.25" thickTop="1" x14ac:dyDescent="0.25">
      <c r="A41" s="358" t="s">
        <v>33</v>
      </c>
      <c r="B41" s="359"/>
      <c r="C41" s="360"/>
      <c r="D41" s="360"/>
      <c r="E41" s="360"/>
      <c r="F41" s="360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50"/>
      <c r="T41" s="251"/>
      <c r="U41" s="192"/>
      <c r="V41" s="192"/>
    </row>
    <row r="42" spans="1:37" ht="16.5" x14ac:dyDescent="0.25">
      <c r="A42" s="361"/>
      <c r="B42" s="362"/>
      <c r="C42" s="363"/>
      <c r="D42" s="363"/>
      <c r="E42" s="363"/>
      <c r="F42" s="363"/>
      <c r="G42" s="252">
        <f>SUM(G15,G40)</f>
        <v>400.71700000000004</v>
      </c>
      <c r="H42" s="252">
        <f>SUM(H15:H39)</f>
        <v>293.96100000000007</v>
      </c>
      <c r="I42" s="252">
        <f t="shared" ref="I42:S42" si="6">SUM(I15:I39)</f>
        <v>0</v>
      </c>
      <c r="J42" s="252">
        <f t="shared" si="6"/>
        <v>59.48299999999999</v>
      </c>
      <c r="K42" s="252">
        <f t="shared" si="6"/>
        <v>0</v>
      </c>
      <c r="L42" s="252">
        <f t="shared" si="6"/>
        <v>196.904</v>
      </c>
      <c r="M42" s="252">
        <f t="shared" si="6"/>
        <v>37.574000000000005</v>
      </c>
      <c r="N42" s="252">
        <f t="shared" si="6"/>
        <v>106.756</v>
      </c>
      <c r="O42" s="252">
        <f t="shared" si="6"/>
        <v>0</v>
      </c>
      <c r="P42" s="252">
        <f t="shared" si="6"/>
        <v>0</v>
      </c>
      <c r="Q42" s="252">
        <f t="shared" si="6"/>
        <v>45.866</v>
      </c>
      <c r="R42" s="252">
        <f t="shared" si="6"/>
        <v>168.77</v>
      </c>
      <c r="S42" s="253">
        <f t="shared" si="6"/>
        <v>79.325000000000003</v>
      </c>
      <c r="T42" s="254"/>
      <c r="V42" s="192"/>
    </row>
    <row r="43" spans="1:37" ht="17.25" thickBot="1" x14ac:dyDescent="0.3">
      <c r="A43" s="364"/>
      <c r="B43" s="365"/>
      <c r="C43" s="366"/>
      <c r="D43" s="366"/>
      <c r="E43" s="366"/>
      <c r="F43" s="366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6"/>
      <c r="T43" s="257"/>
      <c r="V43" s="192"/>
    </row>
    <row r="44" spans="1:37" ht="17.25" thickTop="1" x14ac:dyDescent="0.25">
      <c r="A44" s="175"/>
      <c r="B44" s="175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</row>
    <row r="45" spans="1:37" x14ac:dyDescent="0.2">
      <c r="A45" s="175"/>
      <c r="B45" s="175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</row>
    <row r="46" spans="1:37" ht="18.75" x14ac:dyDescent="0.3">
      <c r="A46" s="175"/>
      <c r="B46" s="175"/>
      <c r="C46" s="259"/>
      <c r="D46" s="182"/>
      <c r="E46" s="182"/>
      <c r="F46" s="182"/>
      <c r="G46" s="182"/>
      <c r="H46" s="182"/>
      <c r="I46" s="182"/>
      <c r="J46" s="182"/>
      <c r="K46" s="259"/>
      <c r="L46" s="182"/>
      <c r="M46" s="182"/>
      <c r="N46" s="182"/>
      <c r="O46" s="182"/>
      <c r="P46" s="182"/>
      <c r="Q46" s="182"/>
      <c r="R46" s="182"/>
      <c r="S46" s="182"/>
      <c r="T46" s="182"/>
    </row>
    <row r="47" spans="1:37" x14ac:dyDescent="0.2">
      <c r="A47" s="175"/>
      <c r="B47" s="175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Z47" s="260"/>
      <c r="AA47" s="261"/>
      <c r="AB47" s="262"/>
      <c r="AC47" s="262"/>
      <c r="AD47" s="263"/>
      <c r="AE47" s="263"/>
      <c r="AF47" s="263"/>
      <c r="AG47" s="263"/>
      <c r="AH47" s="263"/>
      <c r="AI47" s="263"/>
      <c r="AJ47" s="263"/>
      <c r="AK47" s="263"/>
    </row>
    <row r="48" spans="1:37" x14ac:dyDescent="0.2">
      <c r="A48" s="175"/>
      <c r="B48" s="175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Z48" s="260"/>
      <c r="AA48" s="261"/>
      <c r="AB48" s="262"/>
      <c r="AC48" s="262"/>
      <c r="AD48" s="263"/>
      <c r="AE48" s="263"/>
      <c r="AF48" s="263"/>
      <c r="AG48" s="263"/>
      <c r="AH48" s="263"/>
      <c r="AI48" s="263"/>
      <c r="AJ48" s="263"/>
      <c r="AK48" s="263"/>
    </row>
    <row r="49" spans="1:37" ht="18.75" x14ac:dyDescent="0.3">
      <c r="A49" s="175"/>
      <c r="B49" s="175"/>
      <c r="C49" s="182"/>
      <c r="D49" s="259"/>
      <c r="E49" s="264"/>
      <c r="F49" s="264"/>
      <c r="G49" s="264"/>
      <c r="H49" s="264"/>
      <c r="I49" s="182"/>
      <c r="J49" s="259"/>
      <c r="K49" s="259"/>
      <c r="L49" s="259"/>
      <c r="M49" s="259"/>
      <c r="N49" s="182"/>
      <c r="O49" s="259"/>
      <c r="P49" s="182"/>
      <c r="Q49" s="182"/>
      <c r="R49" s="182"/>
      <c r="S49" s="182"/>
      <c r="T49" s="182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</row>
    <row r="50" spans="1:37" x14ac:dyDescent="0.2"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</row>
    <row r="53" spans="1:37" ht="15.75" x14ac:dyDescent="0.25"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</row>
  </sheetData>
  <mergeCells count="29">
    <mergeCell ref="P1:T1"/>
    <mergeCell ref="P2:T2"/>
    <mergeCell ref="P3:T3"/>
    <mergeCell ref="A4:T4"/>
    <mergeCell ref="A5:T5"/>
    <mergeCell ref="O8:S8"/>
    <mergeCell ref="T8:T11"/>
    <mergeCell ref="I9:K9"/>
    <mergeCell ref="L9:M9"/>
    <mergeCell ref="N9:N11"/>
    <mergeCell ref="I10:I11"/>
    <mergeCell ref="L10:L11"/>
    <mergeCell ref="M10:M11"/>
    <mergeCell ref="A13:D13"/>
    <mergeCell ref="A15:D15"/>
    <mergeCell ref="F8:F11"/>
    <mergeCell ref="G8:G11"/>
    <mergeCell ref="H8:H11"/>
    <mergeCell ref="I8:N8"/>
    <mergeCell ref="A8:A11"/>
    <mergeCell ref="B8:B11"/>
    <mergeCell ref="C8:C11"/>
    <mergeCell ref="D8:D11"/>
    <mergeCell ref="E8:E11"/>
    <mergeCell ref="A16:D16"/>
    <mergeCell ref="A40:D40"/>
    <mergeCell ref="A41:F43"/>
    <mergeCell ref="J10:J11"/>
    <mergeCell ref="K10:K11"/>
  </mergeCells>
  <conditionalFormatting sqref="H40:S40 O14:S14 H14:M14 H15:S15 G41:S42 F14:G40 H16:M39 O16:S39 N17:N39 T14:T42">
    <cfRule type="cellIs" dxfId="3" priority="1" stopIfTrue="1" operator="equal">
      <formula>0</formula>
    </cfRule>
  </conditionalFormatting>
  <printOptions horizontalCentered="1" verticalCentered="1"/>
  <pageMargins left="0" right="0" top="0.59055118110236227" bottom="0" header="0" footer="0"/>
  <pageSetup paperSize="9" scale="58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opLeftCell="A10" zoomScale="80" zoomScaleNormal="80" workbookViewId="0">
      <selection activeCell="B42" sqref="B42:T42"/>
    </sheetView>
  </sheetViews>
  <sheetFormatPr defaultRowHeight="21" customHeight="1" x14ac:dyDescent="0.15"/>
  <cols>
    <col min="1" max="1" width="61.5" style="175" customWidth="1"/>
    <col min="2" max="19" width="9.75" style="175" customWidth="1"/>
    <col min="20" max="20" width="15.25" style="175" customWidth="1"/>
    <col min="21" max="256" width="9" style="175"/>
    <col min="257" max="257" width="61.5" style="175" customWidth="1"/>
    <col min="258" max="275" width="9.75" style="175" customWidth="1"/>
    <col min="276" max="276" width="15.25" style="175" customWidth="1"/>
    <col min="277" max="512" width="9" style="175"/>
    <col min="513" max="513" width="61.5" style="175" customWidth="1"/>
    <col min="514" max="531" width="9.75" style="175" customWidth="1"/>
    <col min="532" max="532" width="15.25" style="175" customWidth="1"/>
    <col min="533" max="768" width="9" style="175"/>
    <col min="769" max="769" width="61.5" style="175" customWidth="1"/>
    <col min="770" max="787" width="9.75" style="175" customWidth="1"/>
    <col min="788" max="788" width="15.25" style="175" customWidth="1"/>
    <col min="789" max="1024" width="9" style="175"/>
    <col min="1025" max="1025" width="61.5" style="175" customWidth="1"/>
    <col min="1026" max="1043" width="9.75" style="175" customWidth="1"/>
    <col min="1044" max="1044" width="15.25" style="175" customWidth="1"/>
    <col min="1045" max="1280" width="9" style="175"/>
    <col min="1281" max="1281" width="61.5" style="175" customWidth="1"/>
    <col min="1282" max="1299" width="9.75" style="175" customWidth="1"/>
    <col min="1300" max="1300" width="15.25" style="175" customWidth="1"/>
    <col min="1301" max="1536" width="9" style="175"/>
    <col min="1537" max="1537" width="61.5" style="175" customWidth="1"/>
    <col min="1538" max="1555" width="9.75" style="175" customWidth="1"/>
    <col min="1556" max="1556" width="15.25" style="175" customWidth="1"/>
    <col min="1557" max="1792" width="9" style="175"/>
    <col min="1793" max="1793" width="61.5" style="175" customWidth="1"/>
    <col min="1794" max="1811" width="9.75" style="175" customWidth="1"/>
    <col min="1812" max="1812" width="15.25" style="175" customWidth="1"/>
    <col min="1813" max="2048" width="9" style="175"/>
    <col min="2049" max="2049" width="61.5" style="175" customWidth="1"/>
    <col min="2050" max="2067" width="9.75" style="175" customWidth="1"/>
    <col min="2068" max="2068" width="15.25" style="175" customWidth="1"/>
    <col min="2069" max="2304" width="9" style="175"/>
    <col min="2305" max="2305" width="61.5" style="175" customWidth="1"/>
    <col min="2306" max="2323" width="9.75" style="175" customWidth="1"/>
    <col min="2324" max="2324" width="15.25" style="175" customWidth="1"/>
    <col min="2325" max="2560" width="9" style="175"/>
    <col min="2561" max="2561" width="61.5" style="175" customWidth="1"/>
    <col min="2562" max="2579" width="9.75" style="175" customWidth="1"/>
    <col min="2580" max="2580" width="15.25" style="175" customWidth="1"/>
    <col min="2581" max="2816" width="9" style="175"/>
    <col min="2817" max="2817" width="61.5" style="175" customWidth="1"/>
    <col min="2818" max="2835" width="9.75" style="175" customWidth="1"/>
    <col min="2836" max="2836" width="15.25" style="175" customWidth="1"/>
    <col min="2837" max="3072" width="9" style="175"/>
    <col min="3073" max="3073" width="61.5" style="175" customWidth="1"/>
    <col min="3074" max="3091" width="9.75" style="175" customWidth="1"/>
    <col min="3092" max="3092" width="15.25" style="175" customWidth="1"/>
    <col min="3093" max="3328" width="9" style="175"/>
    <col min="3329" max="3329" width="61.5" style="175" customWidth="1"/>
    <col min="3330" max="3347" width="9.75" style="175" customWidth="1"/>
    <col min="3348" max="3348" width="15.25" style="175" customWidth="1"/>
    <col min="3349" max="3584" width="9" style="175"/>
    <col min="3585" max="3585" width="61.5" style="175" customWidth="1"/>
    <col min="3586" max="3603" width="9.75" style="175" customWidth="1"/>
    <col min="3604" max="3604" width="15.25" style="175" customWidth="1"/>
    <col min="3605" max="3840" width="9" style="175"/>
    <col min="3841" max="3841" width="61.5" style="175" customWidth="1"/>
    <col min="3842" max="3859" width="9.75" style="175" customWidth="1"/>
    <col min="3860" max="3860" width="15.25" style="175" customWidth="1"/>
    <col min="3861" max="4096" width="9" style="175"/>
    <col min="4097" max="4097" width="61.5" style="175" customWidth="1"/>
    <col min="4098" max="4115" width="9.75" style="175" customWidth="1"/>
    <col min="4116" max="4116" width="15.25" style="175" customWidth="1"/>
    <col min="4117" max="4352" width="9" style="175"/>
    <col min="4353" max="4353" width="61.5" style="175" customWidth="1"/>
    <col min="4354" max="4371" width="9.75" style="175" customWidth="1"/>
    <col min="4372" max="4372" width="15.25" style="175" customWidth="1"/>
    <col min="4373" max="4608" width="9" style="175"/>
    <col min="4609" max="4609" width="61.5" style="175" customWidth="1"/>
    <col min="4610" max="4627" width="9.75" style="175" customWidth="1"/>
    <col min="4628" max="4628" width="15.25" style="175" customWidth="1"/>
    <col min="4629" max="4864" width="9" style="175"/>
    <col min="4865" max="4865" width="61.5" style="175" customWidth="1"/>
    <col min="4866" max="4883" width="9.75" style="175" customWidth="1"/>
    <col min="4884" max="4884" width="15.25" style="175" customWidth="1"/>
    <col min="4885" max="5120" width="9" style="175"/>
    <col min="5121" max="5121" width="61.5" style="175" customWidth="1"/>
    <col min="5122" max="5139" width="9.75" style="175" customWidth="1"/>
    <col min="5140" max="5140" width="15.25" style="175" customWidth="1"/>
    <col min="5141" max="5376" width="9" style="175"/>
    <col min="5377" max="5377" width="61.5" style="175" customWidth="1"/>
    <col min="5378" max="5395" width="9.75" style="175" customWidth="1"/>
    <col min="5396" max="5396" width="15.25" style="175" customWidth="1"/>
    <col min="5397" max="5632" width="9" style="175"/>
    <col min="5633" max="5633" width="61.5" style="175" customWidth="1"/>
    <col min="5634" max="5651" width="9.75" style="175" customWidth="1"/>
    <col min="5652" max="5652" width="15.25" style="175" customWidth="1"/>
    <col min="5653" max="5888" width="9" style="175"/>
    <col min="5889" max="5889" width="61.5" style="175" customWidth="1"/>
    <col min="5890" max="5907" width="9.75" style="175" customWidth="1"/>
    <col min="5908" max="5908" width="15.25" style="175" customWidth="1"/>
    <col min="5909" max="6144" width="9" style="175"/>
    <col min="6145" max="6145" width="61.5" style="175" customWidth="1"/>
    <col min="6146" max="6163" width="9.75" style="175" customWidth="1"/>
    <col min="6164" max="6164" width="15.25" style="175" customWidth="1"/>
    <col min="6165" max="6400" width="9" style="175"/>
    <col min="6401" max="6401" width="61.5" style="175" customWidth="1"/>
    <col min="6402" max="6419" width="9.75" style="175" customWidth="1"/>
    <col min="6420" max="6420" width="15.25" style="175" customWidth="1"/>
    <col min="6421" max="6656" width="9" style="175"/>
    <col min="6657" max="6657" width="61.5" style="175" customWidth="1"/>
    <col min="6658" max="6675" width="9.75" style="175" customWidth="1"/>
    <col min="6676" max="6676" width="15.25" style="175" customWidth="1"/>
    <col min="6677" max="6912" width="9" style="175"/>
    <col min="6913" max="6913" width="61.5" style="175" customWidth="1"/>
    <col min="6914" max="6931" width="9.75" style="175" customWidth="1"/>
    <col min="6932" max="6932" width="15.25" style="175" customWidth="1"/>
    <col min="6933" max="7168" width="9" style="175"/>
    <col min="7169" max="7169" width="61.5" style="175" customWidth="1"/>
    <col min="7170" max="7187" width="9.75" style="175" customWidth="1"/>
    <col min="7188" max="7188" width="15.25" style="175" customWidth="1"/>
    <col min="7189" max="7424" width="9" style="175"/>
    <col min="7425" max="7425" width="61.5" style="175" customWidth="1"/>
    <col min="7426" max="7443" width="9.75" style="175" customWidth="1"/>
    <col min="7444" max="7444" width="15.25" style="175" customWidth="1"/>
    <col min="7445" max="7680" width="9" style="175"/>
    <col min="7681" max="7681" width="61.5" style="175" customWidth="1"/>
    <col min="7682" max="7699" width="9.75" style="175" customWidth="1"/>
    <col min="7700" max="7700" width="15.25" style="175" customWidth="1"/>
    <col min="7701" max="7936" width="9" style="175"/>
    <col min="7937" max="7937" width="61.5" style="175" customWidth="1"/>
    <col min="7938" max="7955" width="9.75" style="175" customWidth="1"/>
    <col min="7956" max="7956" width="15.25" style="175" customWidth="1"/>
    <col min="7957" max="8192" width="9" style="175"/>
    <col min="8193" max="8193" width="61.5" style="175" customWidth="1"/>
    <col min="8194" max="8211" width="9.75" style="175" customWidth="1"/>
    <col min="8212" max="8212" width="15.25" style="175" customWidth="1"/>
    <col min="8213" max="8448" width="9" style="175"/>
    <col min="8449" max="8449" width="61.5" style="175" customWidth="1"/>
    <col min="8450" max="8467" width="9.75" style="175" customWidth="1"/>
    <col min="8468" max="8468" width="15.25" style="175" customWidth="1"/>
    <col min="8469" max="8704" width="9" style="175"/>
    <col min="8705" max="8705" width="61.5" style="175" customWidth="1"/>
    <col min="8706" max="8723" width="9.75" style="175" customWidth="1"/>
    <col min="8724" max="8724" width="15.25" style="175" customWidth="1"/>
    <col min="8725" max="8960" width="9" style="175"/>
    <col min="8961" max="8961" width="61.5" style="175" customWidth="1"/>
    <col min="8962" max="8979" width="9.75" style="175" customWidth="1"/>
    <col min="8980" max="8980" width="15.25" style="175" customWidth="1"/>
    <col min="8981" max="9216" width="9" style="175"/>
    <col min="9217" max="9217" width="61.5" style="175" customWidth="1"/>
    <col min="9218" max="9235" width="9.75" style="175" customWidth="1"/>
    <col min="9236" max="9236" width="15.25" style="175" customWidth="1"/>
    <col min="9237" max="9472" width="9" style="175"/>
    <col min="9473" max="9473" width="61.5" style="175" customWidth="1"/>
    <col min="9474" max="9491" width="9.75" style="175" customWidth="1"/>
    <col min="9492" max="9492" width="15.25" style="175" customWidth="1"/>
    <col min="9493" max="9728" width="9" style="175"/>
    <col min="9729" max="9729" width="61.5" style="175" customWidth="1"/>
    <col min="9730" max="9747" width="9.75" style="175" customWidth="1"/>
    <col min="9748" max="9748" width="15.25" style="175" customWidth="1"/>
    <col min="9749" max="9984" width="9" style="175"/>
    <col min="9985" max="9985" width="61.5" style="175" customWidth="1"/>
    <col min="9986" max="10003" width="9.75" style="175" customWidth="1"/>
    <col min="10004" max="10004" width="15.25" style="175" customWidth="1"/>
    <col min="10005" max="10240" width="9" style="175"/>
    <col min="10241" max="10241" width="61.5" style="175" customWidth="1"/>
    <col min="10242" max="10259" width="9.75" style="175" customWidth="1"/>
    <col min="10260" max="10260" width="15.25" style="175" customWidth="1"/>
    <col min="10261" max="10496" width="9" style="175"/>
    <col min="10497" max="10497" width="61.5" style="175" customWidth="1"/>
    <col min="10498" max="10515" width="9.75" style="175" customWidth="1"/>
    <col min="10516" max="10516" width="15.25" style="175" customWidth="1"/>
    <col min="10517" max="10752" width="9" style="175"/>
    <col min="10753" max="10753" width="61.5" style="175" customWidth="1"/>
    <col min="10754" max="10771" width="9.75" style="175" customWidth="1"/>
    <col min="10772" max="10772" width="15.25" style="175" customWidth="1"/>
    <col min="10773" max="11008" width="9" style="175"/>
    <col min="11009" max="11009" width="61.5" style="175" customWidth="1"/>
    <col min="11010" max="11027" width="9.75" style="175" customWidth="1"/>
    <col min="11028" max="11028" width="15.25" style="175" customWidth="1"/>
    <col min="11029" max="11264" width="9" style="175"/>
    <col min="11265" max="11265" width="61.5" style="175" customWidth="1"/>
    <col min="11266" max="11283" width="9.75" style="175" customWidth="1"/>
    <col min="11284" max="11284" width="15.25" style="175" customWidth="1"/>
    <col min="11285" max="11520" width="9" style="175"/>
    <col min="11521" max="11521" width="61.5" style="175" customWidth="1"/>
    <col min="11522" max="11539" width="9.75" style="175" customWidth="1"/>
    <col min="11540" max="11540" width="15.25" style="175" customWidth="1"/>
    <col min="11541" max="11776" width="9" style="175"/>
    <col min="11777" max="11777" width="61.5" style="175" customWidth="1"/>
    <col min="11778" max="11795" width="9.75" style="175" customWidth="1"/>
    <col min="11796" max="11796" width="15.25" style="175" customWidth="1"/>
    <col min="11797" max="12032" width="9" style="175"/>
    <col min="12033" max="12033" width="61.5" style="175" customWidth="1"/>
    <col min="12034" max="12051" width="9.75" style="175" customWidth="1"/>
    <col min="12052" max="12052" width="15.25" style="175" customWidth="1"/>
    <col min="12053" max="12288" width="9" style="175"/>
    <col min="12289" max="12289" width="61.5" style="175" customWidth="1"/>
    <col min="12290" max="12307" width="9.75" style="175" customWidth="1"/>
    <col min="12308" max="12308" width="15.25" style="175" customWidth="1"/>
    <col min="12309" max="12544" width="9" style="175"/>
    <col min="12545" max="12545" width="61.5" style="175" customWidth="1"/>
    <col min="12546" max="12563" width="9.75" style="175" customWidth="1"/>
    <col min="12564" max="12564" width="15.25" style="175" customWidth="1"/>
    <col min="12565" max="12800" width="9" style="175"/>
    <col min="12801" max="12801" width="61.5" style="175" customWidth="1"/>
    <col min="12802" max="12819" width="9.75" style="175" customWidth="1"/>
    <col min="12820" max="12820" width="15.25" style="175" customWidth="1"/>
    <col min="12821" max="13056" width="9" style="175"/>
    <col min="13057" max="13057" width="61.5" style="175" customWidth="1"/>
    <col min="13058" max="13075" width="9.75" style="175" customWidth="1"/>
    <col min="13076" max="13076" width="15.25" style="175" customWidth="1"/>
    <col min="13077" max="13312" width="9" style="175"/>
    <col min="13313" max="13313" width="61.5" style="175" customWidth="1"/>
    <col min="13314" max="13331" width="9.75" style="175" customWidth="1"/>
    <col min="13332" max="13332" width="15.25" style="175" customWidth="1"/>
    <col min="13333" max="13568" width="9" style="175"/>
    <col min="13569" max="13569" width="61.5" style="175" customWidth="1"/>
    <col min="13570" max="13587" width="9.75" style="175" customWidth="1"/>
    <col min="13588" max="13588" width="15.25" style="175" customWidth="1"/>
    <col min="13589" max="13824" width="9" style="175"/>
    <col min="13825" max="13825" width="61.5" style="175" customWidth="1"/>
    <col min="13826" max="13843" width="9.75" style="175" customWidth="1"/>
    <col min="13844" max="13844" width="15.25" style="175" customWidth="1"/>
    <col min="13845" max="14080" width="9" style="175"/>
    <col min="14081" max="14081" width="61.5" style="175" customWidth="1"/>
    <col min="14082" max="14099" width="9.75" style="175" customWidth="1"/>
    <col min="14100" max="14100" width="15.25" style="175" customWidth="1"/>
    <col min="14101" max="14336" width="9" style="175"/>
    <col min="14337" max="14337" width="61.5" style="175" customWidth="1"/>
    <col min="14338" max="14355" width="9.75" style="175" customWidth="1"/>
    <col min="14356" max="14356" width="15.25" style="175" customWidth="1"/>
    <col min="14357" max="14592" width="9" style="175"/>
    <col min="14593" max="14593" width="61.5" style="175" customWidth="1"/>
    <col min="14594" max="14611" width="9.75" style="175" customWidth="1"/>
    <col min="14612" max="14612" width="15.25" style="175" customWidth="1"/>
    <col min="14613" max="14848" width="9" style="175"/>
    <col min="14849" max="14849" width="61.5" style="175" customWidth="1"/>
    <col min="14850" max="14867" width="9.75" style="175" customWidth="1"/>
    <col min="14868" max="14868" width="15.25" style="175" customWidth="1"/>
    <col min="14869" max="15104" width="9" style="175"/>
    <col min="15105" max="15105" width="61.5" style="175" customWidth="1"/>
    <col min="15106" max="15123" width="9.75" style="175" customWidth="1"/>
    <col min="15124" max="15124" width="15.25" style="175" customWidth="1"/>
    <col min="15125" max="15360" width="9" style="175"/>
    <col min="15361" max="15361" width="61.5" style="175" customWidth="1"/>
    <col min="15362" max="15379" width="9.75" style="175" customWidth="1"/>
    <col min="15380" max="15380" width="15.25" style="175" customWidth="1"/>
    <col min="15381" max="15616" width="9" style="175"/>
    <col min="15617" max="15617" width="61.5" style="175" customWidth="1"/>
    <col min="15618" max="15635" width="9.75" style="175" customWidth="1"/>
    <col min="15636" max="15636" width="15.25" style="175" customWidth="1"/>
    <col min="15637" max="15872" width="9" style="175"/>
    <col min="15873" max="15873" width="61.5" style="175" customWidth="1"/>
    <col min="15874" max="15891" width="9.75" style="175" customWidth="1"/>
    <col min="15892" max="15892" width="15.25" style="175" customWidth="1"/>
    <col min="15893" max="16128" width="9" style="175"/>
    <col min="16129" max="16129" width="61.5" style="175" customWidth="1"/>
    <col min="16130" max="16147" width="9.75" style="175" customWidth="1"/>
    <col min="16148" max="16148" width="15.25" style="175" customWidth="1"/>
    <col min="16149" max="16384" width="9" style="175"/>
  </cols>
  <sheetData>
    <row r="1" spans="1:20" ht="12" customHeight="1" x14ac:dyDescent="0.2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</row>
    <row r="2" spans="1:20" ht="12" customHeight="1" x14ac:dyDescent="0.2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1:20" ht="22.5" customHeight="1" x14ac:dyDescent="0.3">
      <c r="A3" s="388" t="s">
        <v>192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</row>
    <row r="4" spans="1:20" ht="22.5" customHeight="1" x14ac:dyDescent="0.3">
      <c r="A4" s="388" t="s">
        <v>193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</row>
    <row r="5" spans="1:20" ht="22.5" customHeight="1" x14ac:dyDescent="0.3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266"/>
    </row>
    <row r="6" spans="1:20" ht="17.25" customHeight="1" x14ac:dyDescent="0.3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3" t="s">
        <v>194</v>
      </c>
    </row>
    <row r="7" spans="1:20" ht="17.25" customHeight="1" thickBot="1" x14ac:dyDescent="0.2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</row>
    <row r="8" spans="1:20" ht="21" customHeight="1" thickTop="1" thickBot="1" x14ac:dyDescent="0.2">
      <c r="A8" s="396" t="s">
        <v>6</v>
      </c>
      <c r="B8" s="399" t="s">
        <v>34</v>
      </c>
      <c r="C8" s="400"/>
      <c r="D8" s="400"/>
      <c r="E8" s="400"/>
      <c r="F8" s="400"/>
      <c r="G8" s="400"/>
      <c r="H8" s="400"/>
      <c r="I8" s="401"/>
      <c r="J8" s="399" t="s">
        <v>35</v>
      </c>
      <c r="K8" s="400"/>
      <c r="L8" s="400"/>
      <c r="M8" s="400"/>
      <c r="N8" s="400"/>
      <c r="O8" s="400"/>
      <c r="P8" s="400"/>
      <c r="Q8" s="400"/>
      <c r="R8" s="400"/>
      <c r="S8" s="401"/>
      <c r="T8" s="402" t="s">
        <v>36</v>
      </c>
    </row>
    <row r="9" spans="1:20" ht="21" customHeight="1" thickBot="1" x14ac:dyDescent="0.2">
      <c r="A9" s="397"/>
      <c r="B9" s="405" t="s">
        <v>37</v>
      </c>
      <c r="C9" s="406"/>
      <c r="D9" s="394" t="s">
        <v>38</v>
      </c>
      <c r="E9" s="409"/>
      <c r="F9" s="409"/>
      <c r="G9" s="409"/>
      <c r="H9" s="409"/>
      <c r="I9" s="395"/>
      <c r="J9" s="394" t="s">
        <v>39</v>
      </c>
      <c r="K9" s="395"/>
      <c r="L9" s="394" t="s">
        <v>40</v>
      </c>
      <c r="M9" s="409"/>
      <c r="N9" s="409"/>
      <c r="O9" s="409"/>
      <c r="P9" s="409"/>
      <c r="Q9" s="409"/>
      <c r="R9" s="409"/>
      <c r="S9" s="395"/>
      <c r="T9" s="403"/>
    </row>
    <row r="10" spans="1:20" ht="21" customHeight="1" thickBot="1" x14ac:dyDescent="0.2">
      <c r="A10" s="397"/>
      <c r="B10" s="407"/>
      <c r="C10" s="408"/>
      <c r="D10" s="394" t="s">
        <v>41</v>
      </c>
      <c r="E10" s="395"/>
      <c r="F10" s="394" t="s">
        <v>42</v>
      </c>
      <c r="G10" s="395"/>
      <c r="H10" s="267" t="s">
        <v>43</v>
      </c>
      <c r="I10" s="268"/>
      <c r="J10" s="269"/>
      <c r="K10" s="269"/>
      <c r="L10" s="394" t="s">
        <v>41</v>
      </c>
      <c r="M10" s="395"/>
      <c r="N10" s="394" t="s">
        <v>44</v>
      </c>
      <c r="O10" s="395"/>
      <c r="P10" s="394" t="s">
        <v>45</v>
      </c>
      <c r="Q10" s="395"/>
      <c r="R10" s="394" t="s">
        <v>46</v>
      </c>
      <c r="S10" s="395"/>
      <c r="T10" s="403"/>
    </row>
    <row r="11" spans="1:20" ht="21" customHeight="1" thickBot="1" x14ac:dyDescent="0.2">
      <c r="A11" s="398"/>
      <c r="B11" s="270" t="s">
        <v>47</v>
      </c>
      <c r="C11" s="270" t="s">
        <v>48</v>
      </c>
      <c r="D11" s="270" t="s">
        <v>47</v>
      </c>
      <c r="E11" s="270" t="s">
        <v>48</v>
      </c>
      <c r="F11" s="270" t="s">
        <v>47</v>
      </c>
      <c r="G11" s="270" t="s">
        <v>48</v>
      </c>
      <c r="H11" s="270" t="s">
        <v>47</v>
      </c>
      <c r="I11" s="270" t="s">
        <v>48</v>
      </c>
      <c r="J11" s="271" t="s">
        <v>49</v>
      </c>
      <c r="K11" s="270" t="s">
        <v>50</v>
      </c>
      <c r="L11" s="272" t="s">
        <v>49</v>
      </c>
      <c r="M11" s="273" t="s">
        <v>48</v>
      </c>
      <c r="N11" s="272" t="s">
        <v>49</v>
      </c>
      <c r="O11" s="272" t="s">
        <v>50</v>
      </c>
      <c r="P11" s="272" t="s">
        <v>51</v>
      </c>
      <c r="Q11" s="272" t="s">
        <v>52</v>
      </c>
      <c r="R11" s="272" t="s">
        <v>51</v>
      </c>
      <c r="S11" s="272" t="s">
        <v>52</v>
      </c>
      <c r="T11" s="404"/>
    </row>
    <row r="12" spans="1:20" ht="21" customHeight="1" thickBot="1" x14ac:dyDescent="0.3">
      <c r="A12" s="188">
        <v>3</v>
      </c>
      <c r="B12" s="274">
        <v>20</v>
      </c>
      <c r="C12" s="274">
        <v>21</v>
      </c>
      <c r="D12" s="274">
        <v>22</v>
      </c>
      <c r="E12" s="274">
        <v>23</v>
      </c>
      <c r="F12" s="274">
        <v>24</v>
      </c>
      <c r="G12" s="274">
        <v>25</v>
      </c>
      <c r="H12" s="274">
        <v>26</v>
      </c>
      <c r="I12" s="274">
        <v>27</v>
      </c>
      <c r="J12" s="274">
        <v>28</v>
      </c>
      <c r="K12" s="274">
        <v>29</v>
      </c>
      <c r="L12" s="274">
        <v>30</v>
      </c>
      <c r="M12" s="274">
        <v>31</v>
      </c>
      <c r="N12" s="274">
        <v>32</v>
      </c>
      <c r="O12" s="274">
        <v>33</v>
      </c>
      <c r="P12" s="274">
        <v>34</v>
      </c>
      <c r="Q12" s="274">
        <v>35</v>
      </c>
      <c r="R12" s="274">
        <v>36</v>
      </c>
      <c r="S12" s="274">
        <v>37</v>
      </c>
      <c r="T12" s="275">
        <v>38</v>
      </c>
    </row>
    <row r="13" spans="1:20" ht="19.5" customHeight="1" x14ac:dyDescent="0.25">
      <c r="A13" s="276" t="s">
        <v>28</v>
      </c>
      <c r="B13" s="277"/>
      <c r="C13" s="277"/>
      <c r="D13" s="277"/>
      <c r="E13" s="277"/>
      <c r="F13" s="277"/>
      <c r="G13" s="277"/>
      <c r="H13" s="277"/>
      <c r="I13" s="277"/>
      <c r="J13" s="278"/>
      <c r="K13" s="279"/>
      <c r="L13" s="277"/>
      <c r="M13" s="277"/>
      <c r="N13" s="277"/>
      <c r="O13" s="277"/>
      <c r="P13" s="277"/>
      <c r="Q13" s="277"/>
      <c r="R13" s="277"/>
      <c r="S13" s="277"/>
      <c r="T13" s="280"/>
    </row>
    <row r="14" spans="1:20" ht="19.5" customHeight="1" x14ac:dyDescent="0.25">
      <c r="A14" s="281" t="str">
        <f>[1]Лист1!C14</f>
        <v>992 км а/д "Р-254" - Купино - Карасук</v>
      </c>
      <c r="B14" s="282">
        <f>D14+F14+H14</f>
        <v>39</v>
      </c>
      <c r="C14" s="283">
        <f>E14+G14+I14</f>
        <v>657.95</v>
      </c>
      <c r="D14" s="351">
        <f>35+1+2</f>
        <v>38</v>
      </c>
      <c r="E14" s="285">
        <f>14.6+15.3+16+11.8+15.9+15.3+15.1+15.2+20.7+25.8+20.8+15.1+14.9+20.8+15+15.5+15.5+15.3+15.2+15.9+20.1+20.1+15.4+15.8+20.3+16+15.3+15.3+16+15.8+15.1+15.1+15.8+16+15.8*2+16.65+16.65+15.14</f>
        <v>641.84</v>
      </c>
      <c r="F14" s="284">
        <v>1</v>
      </c>
      <c r="G14" s="285">
        <v>16.11</v>
      </c>
      <c r="H14" s="284">
        <v>0</v>
      </c>
      <c r="I14" s="286">
        <v>0</v>
      </c>
      <c r="J14" s="287">
        <f>L14+N14+P14+R14</f>
        <v>0</v>
      </c>
      <c r="K14" s="286">
        <f>M14+O14+Q14+S14</f>
        <v>0</v>
      </c>
      <c r="L14" s="287">
        <v>0</v>
      </c>
      <c r="M14" s="286">
        <v>0</v>
      </c>
      <c r="N14" s="287">
        <v>0</v>
      </c>
      <c r="O14" s="286">
        <v>0</v>
      </c>
      <c r="P14" s="286"/>
      <c r="Q14" s="286"/>
      <c r="R14" s="287">
        <v>0</v>
      </c>
      <c r="S14" s="286">
        <v>0</v>
      </c>
      <c r="T14" s="288">
        <v>50</v>
      </c>
    </row>
    <row r="15" spans="1:20" s="292" customFormat="1" ht="19.5" customHeight="1" thickBot="1" x14ac:dyDescent="0.3">
      <c r="A15" s="289" t="s">
        <v>54</v>
      </c>
      <c r="B15" s="290">
        <f>SUM(B14)</f>
        <v>39</v>
      </c>
      <c r="C15" s="207">
        <f t="shared" ref="C15:S15" si="0">SUM(C14)</f>
        <v>657.95</v>
      </c>
      <c r="D15" s="290">
        <f t="shared" si="0"/>
        <v>38</v>
      </c>
      <c r="E15" s="207">
        <f t="shared" si="0"/>
        <v>641.84</v>
      </c>
      <c r="F15" s="290">
        <f t="shared" si="0"/>
        <v>1</v>
      </c>
      <c r="G15" s="207">
        <f t="shared" si="0"/>
        <v>16.11</v>
      </c>
      <c r="H15" s="290">
        <f t="shared" si="0"/>
        <v>0</v>
      </c>
      <c r="I15" s="290">
        <f t="shared" si="0"/>
        <v>0</v>
      </c>
      <c r="J15" s="290">
        <f t="shared" si="0"/>
        <v>0</v>
      </c>
      <c r="K15" s="290">
        <f t="shared" si="0"/>
        <v>0</v>
      </c>
      <c r="L15" s="290">
        <f t="shared" si="0"/>
        <v>0</v>
      </c>
      <c r="M15" s="290">
        <f t="shared" si="0"/>
        <v>0</v>
      </c>
      <c r="N15" s="290">
        <f t="shared" si="0"/>
        <v>0</v>
      </c>
      <c r="O15" s="290">
        <f t="shared" si="0"/>
        <v>0</v>
      </c>
      <c r="P15" s="290">
        <f t="shared" si="0"/>
        <v>0</v>
      </c>
      <c r="Q15" s="290">
        <f t="shared" si="0"/>
        <v>0</v>
      </c>
      <c r="R15" s="290">
        <f t="shared" si="0"/>
        <v>0</v>
      </c>
      <c r="S15" s="290">
        <f t="shared" si="0"/>
        <v>0</v>
      </c>
      <c r="T15" s="291">
        <v>1</v>
      </c>
    </row>
    <row r="16" spans="1:20" ht="19.5" customHeight="1" x14ac:dyDescent="0.25">
      <c r="A16" s="293" t="s">
        <v>30</v>
      </c>
      <c r="B16" s="294"/>
      <c r="C16" s="295"/>
      <c r="D16" s="296"/>
      <c r="E16" s="297"/>
      <c r="F16" s="298"/>
      <c r="G16" s="297"/>
      <c r="H16" s="298"/>
      <c r="I16" s="299"/>
      <c r="J16" s="300">
        <f t="shared" ref="J16:K39" si="1">L16+N16+P16+R16</f>
        <v>0</v>
      </c>
      <c r="K16" s="299">
        <f t="shared" si="1"/>
        <v>0</v>
      </c>
      <c r="L16" s="300"/>
      <c r="M16" s="299"/>
      <c r="N16" s="300"/>
      <c r="O16" s="299"/>
      <c r="P16" s="299"/>
      <c r="Q16" s="299"/>
      <c r="R16" s="300"/>
      <c r="S16" s="299"/>
      <c r="T16" s="301"/>
    </row>
    <row r="17" spans="1:20" ht="19.5" customHeight="1" x14ac:dyDescent="0.25">
      <c r="A17" s="302" t="str">
        <f>[1]Лист1!C17</f>
        <v>Подъезд к с. Новая Кулында /51 км/</v>
      </c>
      <c r="B17" s="303">
        <f t="shared" ref="B17:C32" si="2">D17+F17+H17</f>
        <v>1</v>
      </c>
      <c r="C17" s="304">
        <f t="shared" si="2"/>
        <v>10</v>
      </c>
      <c r="D17" s="305"/>
      <c r="E17" s="306"/>
      <c r="F17" s="307">
        <v>1</v>
      </c>
      <c r="G17" s="306">
        <v>10</v>
      </c>
      <c r="H17" s="307">
        <v>0</v>
      </c>
      <c r="I17" s="308">
        <v>0</v>
      </c>
      <c r="J17" s="309">
        <f t="shared" si="1"/>
        <v>0</v>
      </c>
      <c r="K17" s="308">
        <f t="shared" si="1"/>
        <v>0</v>
      </c>
      <c r="L17" s="309">
        <v>0</v>
      </c>
      <c r="M17" s="308">
        <v>0</v>
      </c>
      <c r="N17" s="309">
        <v>0</v>
      </c>
      <c r="O17" s="308">
        <v>0</v>
      </c>
      <c r="P17" s="308"/>
      <c r="Q17" s="308"/>
      <c r="R17" s="309">
        <v>0</v>
      </c>
      <c r="S17" s="308">
        <v>0</v>
      </c>
      <c r="T17" s="310" t="s">
        <v>53</v>
      </c>
    </row>
    <row r="18" spans="1:20" ht="19.5" customHeight="1" x14ac:dyDescent="0.25">
      <c r="A18" s="302" t="str">
        <f>[1]Лист1!C18</f>
        <v>79 км а/д "К-01" - Юдино</v>
      </c>
      <c r="B18" s="303">
        <f t="shared" si="2"/>
        <v>1</v>
      </c>
      <c r="C18" s="304">
        <f t="shared" si="2"/>
        <v>11</v>
      </c>
      <c r="D18" s="305">
        <v>1</v>
      </c>
      <c r="E18" s="306">
        <v>11</v>
      </c>
      <c r="F18" s="307">
        <v>0</v>
      </c>
      <c r="G18" s="306"/>
      <c r="H18" s="307">
        <v>0</v>
      </c>
      <c r="I18" s="308">
        <v>0</v>
      </c>
      <c r="J18" s="309">
        <f t="shared" si="1"/>
        <v>0</v>
      </c>
      <c r="K18" s="308">
        <f t="shared" si="1"/>
        <v>0</v>
      </c>
      <c r="L18" s="309">
        <v>0</v>
      </c>
      <c r="M18" s="308">
        <v>0</v>
      </c>
      <c r="N18" s="309">
        <v>0</v>
      </c>
      <c r="O18" s="308">
        <v>0</v>
      </c>
      <c r="P18" s="308"/>
      <c r="Q18" s="308"/>
      <c r="R18" s="309">
        <v>0</v>
      </c>
      <c r="S18" s="308">
        <v>0</v>
      </c>
      <c r="T18" s="310" t="s">
        <v>53</v>
      </c>
    </row>
    <row r="19" spans="1:20" ht="19.5" customHeight="1" x14ac:dyDescent="0.25">
      <c r="A19" s="302" t="str">
        <f>[1]Лист1!C19</f>
        <v>78 км а/д "К-01" - Троицкое</v>
      </c>
      <c r="B19" s="303">
        <f t="shared" si="2"/>
        <v>14</v>
      </c>
      <c r="C19" s="304">
        <f t="shared" si="2"/>
        <v>233.32</v>
      </c>
      <c r="D19" s="305">
        <f>10+2+1</f>
        <v>13</v>
      </c>
      <c r="E19" s="306">
        <f>15.4+16.1+20.3+20.3+16.1+20.6+16.1+15.4+15.4+15.6+15.14+15.14+18.8</f>
        <v>220.38</v>
      </c>
      <c r="F19" s="305">
        <v>1</v>
      </c>
      <c r="G19" s="306">
        <v>12.94</v>
      </c>
      <c r="H19" s="307">
        <v>0</v>
      </c>
      <c r="I19" s="308">
        <v>0</v>
      </c>
      <c r="J19" s="309">
        <f t="shared" si="1"/>
        <v>0</v>
      </c>
      <c r="K19" s="308">
        <f t="shared" si="1"/>
        <v>0</v>
      </c>
      <c r="L19" s="309">
        <v>0</v>
      </c>
      <c r="M19" s="308">
        <v>0</v>
      </c>
      <c r="N19" s="309">
        <v>0</v>
      </c>
      <c r="O19" s="308">
        <v>0</v>
      </c>
      <c r="P19" s="308"/>
      <c r="Q19" s="308"/>
      <c r="R19" s="309">
        <v>0</v>
      </c>
      <c r="S19" s="308">
        <v>0</v>
      </c>
      <c r="T19" s="310" t="s">
        <v>53</v>
      </c>
    </row>
    <row r="20" spans="1:20" ht="19.5" customHeight="1" x14ac:dyDescent="0.25">
      <c r="A20" s="302" t="str">
        <f>[1]Лист1!C20</f>
        <v>Чистоозерное - Польяново</v>
      </c>
      <c r="B20" s="303">
        <f t="shared" si="2"/>
        <v>22</v>
      </c>
      <c r="C20" s="304">
        <f t="shared" si="2"/>
        <v>396.7700000000001</v>
      </c>
      <c r="D20" s="305">
        <v>22</v>
      </c>
      <c r="E20" s="306">
        <f>16.3+15.3+15.3+15.5+15.7+15.5+15.3+15.6+15.5+15.4+15.6+14.8+16+15.7+15.3+15.4+25.6*2+20.1+20.5+20.67+20.5+15.6</f>
        <v>396.7700000000001</v>
      </c>
      <c r="F20" s="307"/>
      <c r="G20" s="306"/>
      <c r="H20" s="307"/>
      <c r="I20" s="308"/>
      <c r="J20" s="309">
        <f t="shared" si="1"/>
        <v>0</v>
      </c>
      <c r="K20" s="308">
        <f t="shared" si="1"/>
        <v>0</v>
      </c>
      <c r="L20" s="309"/>
      <c r="M20" s="308"/>
      <c r="N20" s="309"/>
      <c r="O20" s="308"/>
      <c r="P20" s="308"/>
      <c r="Q20" s="308"/>
      <c r="R20" s="309"/>
      <c r="S20" s="308"/>
      <c r="T20" s="310">
        <v>1</v>
      </c>
    </row>
    <row r="21" spans="1:20" ht="19.5" customHeight="1" x14ac:dyDescent="0.25">
      <c r="A21" s="302" t="str">
        <f>[1]Лист1!C21</f>
        <v>28 км а/д "Н-3105" - Ольгино</v>
      </c>
      <c r="B21" s="303">
        <f t="shared" si="2"/>
        <v>1</v>
      </c>
      <c r="C21" s="304">
        <f t="shared" si="2"/>
        <v>8.8000000000000007</v>
      </c>
      <c r="D21" s="305">
        <v>0</v>
      </c>
      <c r="E21" s="306">
        <v>0</v>
      </c>
      <c r="F21" s="307">
        <v>1</v>
      </c>
      <c r="G21" s="306">
        <v>8.8000000000000007</v>
      </c>
      <c r="H21" s="307">
        <v>0</v>
      </c>
      <c r="I21" s="308">
        <v>0</v>
      </c>
      <c r="J21" s="309">
        <f t="shared" si="1"/>
        <v>0</v>
      </c>
      <c r="K21" s="308">
        <f t="shared" si="1"/>
        <v>0</v>
      </c>
      <c r="L21" s="309">
        <v>0</v>
      </c>
      <c r="M21" s="308">
        <v>0</v>
      </c>
      <c r="N21" s="309">
        <v>0</v>
      </c>
      <c r="O21" s="308">
        <v>0</v>
      </c>
      <c r="P21" s="308"/>
      <c r="Q21" s="308"/>
      <c r="R21" s="309">
        <v>0</v>
      </c>
      <c r="S21" s="308">
        <v>0</v>
      </c>
      <c r="T21" s="310" t="s">
        <v>53</v>
      </c>
    </row>
    <row r="22" spans="1:20" ht="19.5" customHeight="1" x14ac:dyDescent="0.25">
      <c r="A22" s="302" t="str">
        <f>[1]Лист1!C22</f>
        <v>34 км а/д "Н-3105" - Большая Тохта - Ишимская</v>
      </c>
      <c r="B22" s="303">
        <f t="shared" si="2"/>
        <v>12</v>
      </c>
      <c r="C22" s="304">
        <f t="shared" si="2"/>
        <v>174.8</v>
      </c>
      <c r="D22" s="305">
        <v>12</v>
      </c>
      <c r="E22" s="306">
        <f>20.5+20.5+15.4+15.4+20.5+11+15.6+10.1+10.1+15.3+10.4+10</f>
        <v>174.8</v>
      </c>
      <c r="F22" s="307">
        <v>0</v>
      </c>
      <c r="G22" s="306">
        <v>0</v>
      </c>
      <c r="H22" s="307">
        <v>0</v>
      </c>
      <c r="I22" s="308">
        <v>0</v>
      </c>
      <c r="J22" s="309">
        <f t="shared" si="1"/>
        <v>0</v>
      </c>
      <c r="K22" s="308">
        <f t="shared" si="1"/>
        <v>0</v>
      </c>
      <c r="L22" s="309">
        <v>0</v>
      </c>
      <c r="M22" s="308">
        <v>0</v>
      </c>
      <c r="N22" s="309">
        <v>0</v>
      </c>
      <c r="O22" s="308">
        <v>0</v>
      </c>
      <c r="P22" s="308"/>
      <c r="Q22" s="308"/>
      <c r="R22" s="309">
        <v>0</v>
      </c>
      <c r="S22" s="308">
        <v>0</v>
      </c>
      <c r="T22" s="310" t="s">
        <v>53</v>
      </c>
    </row>
    <row r="23" spans="1:20" ht="19.5" customHeight="1" x14ac:dyDescent="0.25">
      <c r="A23" s="302" t="str">
        <f>[1]Лист1!C23</f>
        <v>91 км а/д "К-01" - Журавка - Новокрасное</v>
      </c>
      <c r="B23" s="303">
        <f t="shared" si="2"/>
        <v>38</v>
      </c>
      <c r="C23" s="304">
        <f t="shared" si="2"/>
        <v>602.09999999999991</v>
      </c>
      <c r="D23" s="305">
        <f>18+1+4-1+3+4+1+4-2+6</f>
        <v>38</v>
      </c>
      <c r="E23" s="306">
        <f>15.4+16.4+15.4+15.4+15.4+15.4+15.3+15.3+11.1+15.4+15.3+15.3+15.2+12.2+15.3+10.5+10.2+15.5-15.3+18.8+15.14+2*18.8+2*15.14-10.5+56.4+60.56+15.14+18.8+18.8+15.6+15.6-15.5-10.2+15.16+15.16+15.14+15.14+15.14+15.14</f>
        <v>602.09999999999991</v>
      </c>
      <c r="F23" s="307">
        <f>1-1</f>
        <v>0</v>
      </c>
      <c r="G23" s="306">
        <f>11.6-11.6</f>
        <v>0</v>
      </c>
      <c r="H23" s="307">
        <v>0</v>
      </c>
      <c r="I23" s="308">
        <v>0</v>
      </c>
      <c r="J23" s="309">
        <f t="shared" si="1"/>
        <v>0</v>
      </c>
      <c r="K23" s="308">
        <f t="shared" si="1"/>
        <v>0</v>
      </c>
      <c r="L23" s="309">
        <v>0</v>
      </c>
      <c r="M23" s="311"/>
      <c r="N23" s="309">
        <v>0</v>
      </c>
      <c r="O23" s="308">
        <v>0</v>
      </c>
      <c r="P23" s="308"/>
      <c r="Q23" s="308"/>
      <c r="R23" s="309"/>
      <c r="S23" s="308">
        <f>L23+M23</f>
        <v>0</v>
      </c>
      <c r="T23" s="310" t="s">
        <v>53</v>
      </c>
    </row>
    <row r="24" spans="1:20" ht="19.5" customHeight="1" x14ac:dyDescent="0.25">
      <c r="A24" s="302" t="str">
        <f>[1]Лист1!C24</f>
        <v>63 км а/д "К-01" - Покровка</v>
      </c>
      <c r="B24" s="303">
        <f t="shared" si="2"/>
        <v>0</v>
      </c>
      <c r="C24" s="304">
        <f t="shared" si="2"/>
        <v>0</v>
      </c>
      <c r="D24" s="305">
        <v>0</v>
      </c>
      <c r="E24" s="306">
        <v>0</v>
      </c>
      <c r="F24" s="307">
        <v>0</v>
      </c>
      <c r="G24" s="306">
        <v>0</v>
      </c>
      <c r="H24" s="307">
        <v>0</v>
      </c>
      <c r="I24" s="308">
        <v>0</v>
      </c>
      <c r="J24" s="309">
        <f t="shared" si="1"/>
        <v>0</v>
      </c>
      <c r="K24" s="308">
        <f t="shared" si="1"/>
        <v>0</v>
      </c>
      <c r="L24" s="309">
        <v>0</v>
      </c>
      <c r="M24" s="308">
        <v>0</v>
      </c>
      <c r="N24" s="309">
        <v>0</v>
      </c>
      <c r="O24" s="308">
        <v>0</v>
      </c>
      <c r="P24" s="308"/>
      <c r="Q24" s="308"/>
      <c r="R24" s="309">
        <v>0</v>
      </c>
      <c r="S24" s="308">
        <v>0</v>
      </c>
      <c r="T24" s="310" t="s">
        <v>53</v>
      </c>
    </row>
    <row r="25" spans="1:20" ht="19.5" customHeight="1" x14ac:dyDescent="0.25">
      <c r="A25" s="302" t="str">
        <f>[1]Лист1!C25</f>
        <v>49 км а/д "К-01" - Озерный</v>
      </c>
      <c r="B25" s="303">
        <f t="shared" si="2"/>
        <v>6</v>
      </c>
      <c r="C25" s="304">
        <f t="shared" si="2"/>
        <v>51.3</v>
      </c>
      <c r="D25" s="305">
        <v>5</v>
      </c>
      <c r="E25" s="306">
        <f>10+10.1+5+10+10.2</f>
        <v>45.3</v>
      </c>
      <c r="F25" s="307">
        <v>1</v>
      </c>
      <c r="G25" s="306">
        <v>6</v>
      </c>
      <c r="H25" s="307">
        <v>0</v>
      </c>
      <c r="I25" s="308">
        <v>0</v>
      </c>
      <c r="J25" s="309">
        <f t="shared" si="1"/>
        <v>0</v>
      </c>
      <c r="K25" s="308">
        <f t="shared" si="1"/>
        <v>0</v>
      </c>
      <c r="L25" s="309">
        <v>0</v>
      </c>
      <c r="M25" s="308">
        <v>0</v>
      </c>
      <c r="N25" s="309">
        <v>0</v>
      </c>
      <c r="O25" s="308">
        <v>0</v>
      </c>
      <c r="P25" s="308"/>
      <c r="Q25" s="308"/>
      <c r="R25" s="309">
        <v>0</v>
      </c>
      <c r="S25" s="308">
        <v>0</v>
      </c>
      <c r="T25" s="310" t="s">
        <v>53</v>
      </c>
    </row>
    <row r="26" spans="1:20" ht="19.5" customHeight="1" x14ac:dyDescent="0.25">
      <c r="A26" s="302" t="str">
        <f>[1]Лист1!C26</f>
        <v>29 км а/д "Н-3104" - Новый Кошкуль</v>
      </c>
      <c r="B26" s="303">
        <f t="shared" si="2"/>
        <v>3</v>
      </c>
      <c r="C26" s="304">
        <f t="shared" si="2"/>
        <v>43.92</v>
      </c>
      <c r="D26" s="305">
        <f>1+1+1</f>
        <v>3</v>
      </c>
      <c r="E26" s="306">
        <f>15.17+15.17+13.58</f>
        <v>43.92</v>
      </c>
      <c r="F26" s="307">
        <f>2-1-1</f>
        <v>0</v>
      </c>
      <c r="G26" s="306">
        <f>9+11.3-9-11.3</f>
        <v>0</v>
      </c>
      <c r="H26" s="307">
        <v>0</v>
      </c>
      <c r="I26" s="308">
        <v>0</v>
      </c>
      <c r="J26" s="309">
        <f t="shared" si="1"/>
        <v>0</v>
      </c>
      <c r="K26" s="308">
        <f t="shared" si="1"/>
        <v>0</v>
      </c>
      <c r="L26" s="309">
        <v>0</v>
      </c>
      <c r="M26" s="308">
        <v>0</v>
      </c>
      <c r="N26" s="309">
        <v>0</v>
      </c>
      <c r="O26" s="308">
        <v>0</v>
      </c>
      <c r="P26" s="308"/>
      <c r="Q26" s="308"/>
      <c r="R26" s="309">
        <v>0</v>
      </c>
      <c r="S26" s="308">
        <v>0</v>
      </c>
      <c r="T26" s="310" t="s">
        <v>53</v>
      </c>
    </row>
    <row r="27" spans="1:20" ht="19.5" customHeight="1" x14ac:dyDescent="0.25">
      <c r="A27" s="302" t="str">
        <f>[1]Лист1!C27</f>
        <v>17 км а/д "Н-3105" - Чаячье - Елизаветинка</v>
      </c>
      <c r="B27" s="303">
        <f t="shared" si="2"/>
        <v>2</v>
      </c>
      <c r="C27" s="304">
        <f t="shared" si="2"/>
        <v>19.799999999999997</v>
      </c>
      <c r="D27" s="305">
        <v>2</v>
      </c>
      <c r="E27" s="306">
        <f>8.6+11.2</f>
        <v>19.799999999999997</v>
      </c>
      <c r="F27" s="307">
        <v>0</v>
      </c>
      <c r="G27" s="306">
        <v>0</v>
      </c>
      <c r="H27" s="307">
        <v>0</v>
      </c>
      <c r="I27" s="308">
        <v>0</v>
      </c>
      <c r="J27" s="309">
        <f t="shared" si="1"/>
        <v>0</v>
      </c>
      <c r="K27" s="308">
        <f t="shared" si="1"/>
        <v>0</v>
      </c>
      <c r="L27" s="309">
        <v>0</v>
      </c>
      <c r="M27" s="308">
        <v>0</v>
      </c>
      <c r="N27" s="309">
        <v>0</v>
      </c>
      <c r="O27" s="308">
        <v>0</v>
      </c>
      <c r="P27" s="308"/>
      <c r="Q27" s="308"/>
      <c r="R27" s="309">
        <v>0</v>
      </c>
      <c r="S27" s="308">
        <v>0</v>
      </c>
      <c r="T27" s="310">
        <v>13</v>
      </c>
    </row>
    <row r="28" spans="1:20" ht="19.5" customHeight="1" x14ac:dyDescent="0.25">
      <c r="A28" s="302" t="str">
        <f>[1]Лист1!C28</f>
        <v>46 км а/д "Н-3108" - Цветнополье</v>
      </c>
      <c r="B28" s="303">
        <f t="shared" si="2"/>
        <v>2</v>
      </c>
      <c r="C28" s="304">
        <f t="shared" si="2"/>
        <v>25</v>
      </c>
      <c r="D28" s="305">
        <v>1</v>
      </c>
      <c r="E28" s="306">
        <f>9.6</f>
        <v>9.6</v>
      </c>
      <c r="F28" s="307">
        <v>1</v>
      </c>
      <c r="G28" s="306">
        <v>15.4</v>
      </c>
      <c r="H28" s="307">
        <v>0</v>
      </c>
      <c r="I28" s="308">
        <v>0</v>
      </c>
      <c r="J28" s="309">
        <f t="shared" si="1"/>
        <v>0</v>
      </c>
      <c r="K28" s="308">
        <f t="shared" si="1"/>
        <v>0</v>
      </c>
      <c r="L28" s="309">
        <v>0</v>
      </c>
      <c r="M28" s="308">
        <v>0</v>
      </c>
      <c r="N28" s="309">
        <v>0</v>
      </c>
      <c r="O28" s="308">
        <v>0</v>
      </c>
      <c r="P28" s="308"/>
      <c r="Q28" s="308"/>
      <c r="R28" s="309">
        <v>0</v>
      </c>
      <c r="S28" s="308">
        <v>0</v>
      </c>
      <c r="T28" s="310" t="s">
        <v>53</v>
      </c>
    </row>
    <row r="29" spans="1:20" ht="19.5" customHeight="1" x14ac:dyDescent="0.25">
      <c r="A29" s="302" t="str">
        <f>[1]Лист1!C29</f>
        <v>102 км а/д "К-01" - Олтарь</v>
      </c>
      <c r="B29" s="303">
        <f t="shared" si="2"/>
        <v>4</v>
      </c>
      <c r="C29" s="304">
        <f t="shared" si="2"/>
        <v>75.199999999999989</v>
      </c>
      <c r="D29" s="305">
        <v>0</v>
      </c>
      <c r="E29" s="306">
        <v>0</v>
      </c>
      <c r="F29" s="307">
        <v>4</v>
      </c>
      <c r="G29" s="306">
        <f>17.62+18.79+18.79+20</f>
        <v>75.199999999999989</v>
      </c>
      <c r="H29" s="307">
        <v>0</v>
      </c>
      <c r="I29" s="308">
        <v>0</v>
      </c>
      <c r="J29" s="309">
        <f t="shared" si="1"/>
        <v>0</v>
      </c>
      <c r="K29" s="308">
        <f t="shared" si="1"/>
        <v>0</v>
      </c>
      <c r="L29" s="309">
        <v>0</v>
      </c>
      <c r="M29" s="308">
        <v>0</v>
      </c>
      <c r="N29" s="309">
        <v>0</v>
      </c>
      <c r="O29" s="308">
        <v>0</v>
      </c>
      <c r="P29" s="308"/>
      <c r="Q29" s="308"/>
      <c r="R29" s="309">
        <v>0</v>
      </c>
      <c r="S29" s="308">
        <v>0</v>
      </c>
      <c r="T29" s="310" t="s">
        <v>53</v>
      </c>
    </row>
    <row r="30" spans="1:20" ht="19.5" customHeight="1" x14ac:dyDescent="0.25">
      <c r="A30" s="302" t="str">
        <f>[1]Лист1!C30</f>
        <v>93 км а/д "К-01" - Журавка</v>
      </c>
      <c r="B30" s="303">
        <f t="shared" si="2"/>
        <v>1</v>
      </c>
      <c r="C30" s="304">
        <f t="shared" si="2"/>
        <v>15.1</v>
      </c>
      <c r="D30" s="305">
        <v>1</v>
      </c>
      <c r="E30" s="306">
        <v>15.1</v>
      </c>
      <c r="F30" s="307">
        <v>0</v>
      </c>
      <c r="G30" s="306">
        <v>0</v>
      </c>
      <c r="H30" s="307">
        <v>0</v>
      </c>
      <c r="I30" s="308">
        <v>0</v>
      </c>
      <c r="J30" s="309">
        <f t="shared" si="1"/>
        <v>0</v>
      </c>
      <c r="K30" s="308">
        <f t="shared" si="1"/>
        <v>0</v>
      </c>
      <c r="L30" s="309">
        <v>0</v>
      </c>
      <c r="M30" s="308">
        <v>0</v>
      </c>
      <c r="N30" s="309">
        <v>0</v>
      </c>
      <c r="O30" s="308">
        <v>0</v>
      </c>
      <c r="P30" s="308"/>
      <c r="Q30" s="308"/>
      <c r="R30" s="309">
        <v>0</v>
      </c>
      <c r="S30" s="308">
        <v>0</v>
      </c>
      <c r="T30" s="310" t="s">
        <v>53</v>
      </c>
    </row>
    <row r="31" spans="1:20" ht="19.5" customHeight="1" x14ac:dyDescent="0.25">
      <c r="A31" s="302" t="str">
        <f>[1]Лист1!C31</f>
        <v>107 км а/д "К-01" - Барабо-Юдино</v>
      </c>
      <c r="B31" s="303">
        <f t="shared" si="2"/>
        <v>2</v>
      </c>
      <c r="C31" s="304">
        <f t="shared" si="2"/>
        <v>31.3</v>
      </c>
      <c r="D31" s="305">
        <v>2</v>
      </c>
      <c r="E31" s="306">
        <f>16.1+15.2</f>
        <v>31.3</v>
      </c>
      <c r="F31" s="307">
        <v>0</v>
      </c>
      <c r="G31" s="306">
        <v>0</v>
      </c>
      <c r="H31" s="307">
        <v>0</v>
      </c>
      <c r="I31" s="308">
        <v>0</v>
      </c>
      <c r="J31" s="309">
        <f t="shared" si="1"/>
        <v>0</v>
      </c>
      <c r="K31" s="308">
        <f t="shared" si="1"/>
        <v>0</v>
      </c>
      <c r="L31" s="309">
        <v>0</v>
      </c>
      <c r="M31" s="308">
        <v>0</v>
      </c>
      <c r="N31" s="309">
        <v>0</v>
      </c>
      <c r="O31" s="308">
        <v>0</v>
      </c>
      <c r="P31" s="308"/>
      <c r="Q31" s="308"/>
      <c r="R31" s="309">
        <v>0</v>
      </c>
      <c r="S31" s="308">
        <v>0</v>
      </c>
      <c r="T31" s="310" t="s">
        <v>53</v>
      </c>
    </row>
    <row r="32" spans="1:20" ht="19.5" customHeight="1" x14ac:dyDescent="0.25">
      <c r="A32" s="302" t="str">
        <f>[1]Лист1!C32</f>
        <v>Чистоозерное - Купино (старое направление К-01)</v>
      </c>
      <c r="B32" s="303">
        <f t="shared" si="2"/>
        <v>10</v>
      </c>
      <c r="C32" s="304">
        <f t="shared" si="2"/>
        <v>139.80000000000001</v>
      </c>
      <c r="D32" s="305">
        <v>10</v>
      </c>
      <c r="E32" s="306">
        <f>10+15.4+16.5+12.4+15.3+12.5+16.3+10.2+15.7+15.5</f>
        <v>139.80000000000001</v>
      </c>
      <c r="F32" s="307">
        <v>0</v>
      </c>
      <c r="G32" s="306">
        <v>0</v>
      </c>
      <c r="H32" s="307">
        <v>0</v>
      </c>
      <c r="I32" s="308">
        <v>0</v>
      </c>
      <c r="J32" s="309">
        <f t="shared" si="1"/>
        <v>0</v>
      </c>
      <c r="K32" s="308">
        <f t="shared" si="1"/>
        <v>0</v>
      </c>
      <c r="L32" s="309">
        <v>0</v>
      </c>
      <c r="M32" s="308">
        <v>0</v>
      </c>
      <c r="N32" s="309">
        <v>0</v>
      </c>
      <c r="O32" s="308">
        <v>0</v>
      </c>
      <c r="P32" s="308"/>
      <c r="Q32" s="308"/>
      <c r="R32" s="309">
        <v>0</v>
      </c>
      <c r="S32" s="308">
        <v>0</v>
      </c>
      <c r="T32" s="310" t="s">
        <v>53</v>
      </c>
    </row>
    <row r="33" spans="1:20" ht="19.5" customHeight="1" x14ac:dyDescent="0.25">
      <c r="A33" s="302" t="str">
        <f>[1]Лист1!C33</f>
        <v>30 км а/д "Н-3118"- Канавы</v>
      </c>
      <c r="B33" s="303">
        <f t="shared" ref="B33:C39" si="3">D33+F33+H33</f>
        <v>0</v>
      </c>
      <c r="C33" s="304">
        <f t="shared" si="3"/>
        <v>0</v>
      </c>
      <c r="D33" s="305"/>
      <c r="E33" s="306"/>
      <c r="F33" s="312"/>
      <c r="G33" s="306"/>
      <c r="H33" s="307"/>
      <c r="I33" s="308"/>
      <c r="J33" s="309">
        <f t="shared" si="1"/>
        <v>0</v>
      </c>
      <c r="K33" s="308">
        <f t="shared" si="1"/>
        <v>0</v>
      </c>
      <c r="L33" s="309"/>
      <c r="M33" s="308"/>
      <c r="N33" s="309"/>
      <c r="O33" s="308"/>
      <c r="P33" s="308"/>
      <c r="Q33" s="308"/>
      <c r="R33" s="309"/>
      <c r="S33" s="308"/>
      <c r="T33" s="310" t="s">
        <v>53</v>
      </c>
    </row>
    <row r="34" spans="1:20" ht="19.5" customHeight="1" x14ac:dyDescent="0.25">
      <c r="A34" s="302" t="str">
        <f>[1]Лист1!C34</f>
        <v>27 км а/д "Н-3108" - Павловка - Мироновка - Мухино</v>
      </c>
      <c r="B34" s="303">
        <f t="shared" si="3"/>
        <v>21</v>
      </c>
      <c r="C34" s="304">
        <f t="shared" si="3"/>
        <v>232.49999999999997</v>
      </c>
      <c r="D34" s="305">
        <v>1</v>
      </c>
      <c r="E34" s="306">
        <v>11.5</v>
      </c>
      <c r="F34" s="312">
        <f>2-1+19</f>
        <v>20</v>
      </c>
      <c r="G34" s="306">
        <f>18.6+12.76+12.3+12.9-8.6+16.38+10.97+12.87+12.5+9.06+9.04+10.82+10.03+10.14+10.29+10.19+10.09+10.14+10.24+10.04+10.24</f>
        <v>220.99999999999997</v>
      </c>
      <c r="H34" s="307"/>
      <c r="I34" s="308"/>
      <c r="J34" s="309">
        <f t="shared" si="1"/>
        <v>0</v>
      </c>
      <c r="K34" s="308">
        <f t="shared" si="1"/>
        <v>0</v>
      </c>
      <c r="L34" s="309"/>
      <c r="M34" s="308"/>
      <c r="N34" s="309"/>
      <c r="O34" s="308"/>
      <c r="P34" s="308"/>
      <c r="Q34" s="308"/>
      <c r="R34" s="309"/>
      <c r="S34" s="308"/>
      <c r="T34" s="310" t="s">
        <v>53</v>
      </c>
    </row>
    <row r="35" spans="1:20" ht="19.5" customHeight="1" x14ac:dyDescent="0.25">
      <c r="A35" s="302" t="str">
        <f>[1]Лист1!C35</f>
        <v>99 км а/д "К-01"- Орловка - Бугриновка</v>
      </c>
      <c r="B35" s="303">
        <f t="shared" si="3"/>
        <v>8</v>
      </c>
      <c r="C35" s="304">
        <f t="shared" si="3"/>
        <v>77.3</v>
      </c>
      <c r="D35" s="305">
        <v>7</v>
      </c>
      <c r="E35" s="306">
        <v>65.7</v>
      </c>
      <c r="F35" s="312">
        <v>1</v>
      </c>
      <c r="G35" s="306">
        <v>11.6</v>
      </c>
      <c r="H35" s="307"/>
      <c r="I35" s="308"/>
      <c r="J35" s="309">
        <f t="shared" si="1"/>
        <v>0</v>
      </c>
      <c r="K35" s="308">
        <f t="shared" si="1"/>
        <v>0</v>
      </c>
      <c r="L35" s="309"/>
      <c r="M35" s="308"/>
      <c r="N35" s="309"/>
      <c r="O35" s="308"/>
      <c r="P35" s="308"/>
      <c r="Q35" s="308"/>
      <c r="R35" s="309"/>
      <c r="S35" s="308"/>
      <c r="T35" s="310" t="s">
        <v>53</v>
      </c>
    </row>
    <row r="36" spans="1:20" ht="19.5" customHeight="1" x14ac:dyDescent="0.25">
      <c r="A36" s="302" t="str">
        <f>[1]Лист1!C36</f>
        <v>Романовка - Малиновка - Малая Тохта</v>
      </c>
      <c r="B36" s="303">
        <f t="shared" si="3"/>
        <v>1</v>
      </c>
      <c r="C36" s="304">
        <f t="shared" si="3"/>
        <v>10.199999999999999</v>
      </c>
      <c r="D36" s="305"/>
      <c r="E36" s="306"/>
      <c r="F36" s="312">
        <v>1</v>
      </c>
      <c r="G36" s="306">
        <v>10.199999999999999</v>
      </c>
      <c r="H36" s="307"/>
      <c r="I36" s="308"/>
      <c r="J36" s="309">
        <f t="shared" si="1"/>
        <v>0</v>
      </c>
      <c r="K36" s="308">
        <f t="shared" si="1"/>
        <v>0</v>
      </c>
      <c r="L36" s="309"/>
      <c r="M36" s="308"/>
      <c r="N36" s="309"/>
      <c r="O36" s="308"/>
      <c r="P36" s="308"/>
      <c r="Q36" s="308"/>
      <c r="R36" s="309"/>
      <c r="S36" s="308"/>
      <c r="T36" s="310" t="s">
        <v>53</v>
      </c>
    </row>
    <row r="37" spans="1:20" ht="19.5" customHeight="1" x14ac:dyDescent="0.25">
      <c r="A37" s="302" t="str">
        <f>[1]Лист1!C37</f>
        <v xml:space="preserve">Объездная дорога р.п. Чистоозерное </v>
      </c>
      <c r="B37" s="303">
        <f t="shared" si="3"/>
        <v>8</v>
      </c>
      <c r="C37" s="304">
        <f t="shared" si="3"/>
        <v>109.15</v>
      </c>
      <c r="D37" s="305">
        <v>7</v>
      </c>
      <c r="E37" s="306">
        <v>97.95</v>
      </c>
      <c r="F37" s="312">
        <v>1</v>
      </c>
      <c r="G37" s="306">
        <v>11.2</v>
      </c>
      <c r="H37" s="307"/>
      <c r="I37" s="308"/>
      <c r="J37" s="309">
        <f t="shared" si="1"/>
        <v>0</v>
      </c>
      <c r="K37" s="308">
        <f t="shared" si="1"/>
        <v>0</v>
      </c>
      <c r="L37" s="309"/>
      <c r="M37" s="308"/>
      <c r="N37" s="309"/>
      <c r="O37" s="308"/>
      <c r="P37" s="308"/>
      <c r="Q37" s="308"/>
      <c r="R37" s="309"/>
      <c r="S37" s="308"/>
      <c r="T37" s="310" t="s">
        <v>53</v>
      </c>
    </row>
    <row r="38" spans="1:20" ht="19.5" customHeight="1" x14ac:dyDescent="0.25">
      <c r="A38" s="302" t="str">
        <f>[1]Лист1!C38</f>
        <v>39 км а/д "Н-3108" - Варваровка</v>
      </c>
      <c r="B38" s="303">
        <f t="shared" si="3"/>
        <v>2</v>
      </c>
      <c r="C38" s="304">
        <f t="shared" si="3"/>
        <v>26.17</v>
      </c>
      <c r="D38" s="305">
        <f>1-1+1</f>
        <v>1</v>
      </c>
      <c r="E38" s="306">
        <f>10.1-10.1+15.17</f>
        <v>15.17</v>
      </c>
      <c r="F38" s="312">
        <f>1-1+1</f>
        <v>1</v>
      </c>
      <c r="G38" s="306">
        <f>10-10+11</f>
        <v>11</v>
      </c>
      <c r="H38" s="307"/>
      <c r="I38" s="308"/>
      <c r="J38" s="309">
        <f t="shared" si="1"/>
        <v>0</v>
      </c>
      <c r="K38" s="308">
        <f t="shared" si="1"/>
        <v>0</v>
      </c>
      <c r="L38" s="309"/>
      <c r="M38" s="308"/>
      <c r="N38" s="309"/>
      <c r="O38" s="308"/>
      <c r="P38" s="308"/>
      <c r="Q38" s="308"/>
      <c r="R38" s="309"/>
      <c r="S38" s="308"/>
      <c r="T38" s="310" t="s">
        <v>53</v>
      </c>
    </row>
    <row r="39" spans="1:20" ht="19.5" customHeight="1" x14ac:dyDescent="0.25">
      <c r="A39" s="302" t="str">
        <f>[1]Лист1!C39</f>
        <v>Песчаное Озеро - Старый Кошкуль (в гр. района)</v>
      </c>
      <c r="B39" s="303">
        <f t="shared" si="3"/>
        <v>0</v>
      </c>
      <c r="C39" s="304">
        <f t="shared" si="3"/>
        <v>0</v>
      </c>
      <c r="D39" s="313"/>
      <c r="E39" s="314"/>
      <c r="F39" s="315"/>
      <c r="G39" s="314"/>
      <c r="H39" s="316"/>
      <c r="I39" s="317"/>
      <c r="J39" s="318">
        <f t="shared" si="1"/>
        <v>0</v>
      </c>
      <c r="K39" s="317">
        <f t="shared" si="1"/>
        <v>0</v>
      </c>
      <c r="L39" s="318"/>
      <c r="M39" s="317"/>
      <c r="N39" s="318"/>
      <c r="O39" s="317"/>
      <c r="P39" s="317"/>
      <c r="Q39" s="317"/>
      <c r="R39" s="318"/>
      <c r="S39" s="317"/>
      <c r="T39" s="319" t="s">
        <v>53</v>
      </c>
    </row>
    <row r="40" spans="1:20" s="292" customFormat="1" ht="19.5" customHeight="1" thickBot="1" x14ac:dyDescent="0.3">
      <c r="A40" s="320" t="s">
        <v>55</v>
      </c>
      <c r="B40" s="321">
        <f t="shared" ref="B40:S40" si="4">SUM(B17:B39)</f>
        <v>159</v>
      </c>
      <c r="C40" s="322">
        <f t="shared" si="4"/>
        <v>2293.5299999999997</v>
      </c>
      <c r="D40" s="321">
        <f t="shared" si="4"/>
        <v>126</v>
      </c>
      <c r="E40" s="322">
        <f t="shared" si="4"/>
        <v>1900.1899999999998</v>
      </c>
      <c r="F40" s="321">
        <f t="shared" si="4"/>
        <v>33</v>
      </c>
      <c r="G40" s="322">
        <f t="shared" si="4"/>
        <v>393.33999999999992</v>
      </c>
      <c r="H40" s="321">
        <f t="shared" si="4"/>
        <v>0</v>
      </c>
      <c r="I40" s="321">
        <f t="shared" si="4"/>
        <v>0</v>
      </c>
      <c r="J40" s="321">
        <f t="shared" si="4"/>
        <v>0</v>
      </c>
      <c r="K40" s="321">
        <f t="shared" si="4"/>
        <v>0</v>
      </c>
      <c r="L40" s="321">
        <f t="shared" si="4"/>
        <v>0</v>
      </c>
      <c r="M40" s="321">
        <f t="shared" si="4"/>
        <v>0</v>
      </c>
      <c r="N40" s="321">
        <f t="shared" si="4"/>
        <v>0</v>
      </c>
      <c r="O40" s="321">
        <f t="shared" si="4"/>
        <v>0</v>
      </c>
      <c r="P40" s="321">
        <f t="shared" si="4"/>
        <v>0</v>
      </c>
      <c r="Q40" s="321">
        <f t="shared" si="4"/>
        <v>0</v>
      </c>
      <c r="R40" s="321">
        <f t="shared" si="4"/>
        <v>0</v>
      </c>
      <c r="S40" s="321">
        <f t="shared" si="4"/>
        <v>0</v>
      </c>
      <c r="T40" s="323">
        <v>2</v>
      </c>
    </row>
    <row r="41" spans="1:20" ht="18" customHeight="1" thickTop="1" x14ac:dyDescent="0.25">
      <c r="A41" s="324"/>
      <c r="B41" s="325"/>
      <c r="C41" s="326"/>
      <c r="D41" s="325"/>
      <c r="E41" s="327"/>
      <c r="F41" s="328"/>
      <c r="G41" s="329"/>
      <c r="H41" s="328"/>
      <c r="I41" s="330"/>
      <c r="J41" s="331"/>
      <c r="K41" s="330"/>
      <c r="L41" s="331"/>
      <c r="M41" s="330"/>
      <c r="N41" s="331"/>
      <c r="O41" s="330"/>
      <c r="P41" s="330"/>
      <c r="Q41" s="330"/>
      <c r="R41" s="331"/>
      <c r="S41" s="330"/>
      <c r="T41" s="332"/>
    </row>
    <row r="42" spans="1:20" ht="18" customHeight="1" x14ac:dyDescent="0.25">
      <c r="A42" s="333" t="s">
        <v>56</v>
      </c>
      <c r="B42" s="334">
        <f t="shared" ref="B42:T42" si="5">SUM(B40,B15)</f>
        <v>198</v>
      </c>
      <c r="C42" s="335">
        <f t="shared" si="5"/>
        <v>2951.4799999999996</v>
      </c>
      <c r="D42" s="334">
        <f t="shared" si="5"/>
        <v>164</v>
      </c>
      <c r="E42" s="335">
        <f t="shared" si="5"/>
        <v>2542.0299999999997</v>
      </c>
      <c r="F42" s="334">
        <f t="shared" si="5"/>
        <v>34</v>
      </c>
      <c r="G42" s="335">
        <f t="shared" si="5"/>
        <v>409.44999999999993</v>
      </c>
      <c r="H42" s="286">
        <f t="shared" si="5"/>
        <v>0</v>
      </c>
      <c r="I42" s="287">
        <f t="shared" si="5"/>
        <v>0</v>
      </c>
      <c r="J42" s="286">
        <f t="shared" si="5"/>
        <v>0</v>
      </c>
      <c r="K42" s="287">
        <f t="shared" si="5"/>
        <v>0</v>
      </c>
      <c r="L42" s="286">
        <f t="shared" si="5"/>
        <v>0</v>
      </c>
      <c r="M42" s="287">
        <f t="shared" si="5"/>
        <v>0</v>
      </c>
      <c r="N42" s="286">
        <f t="shared" si="5"/>
        <v>0</v>
      </c>
      <c r="O42" s="286">
        <f t="shared" si="5"/>
        <v>0</v>
      </c>
      <c r="P42" s="286">
        <f t="shared" si="5"/>
        <v>0</v>
      </c>
      <c r="Q42" s="287">
        <f t="shared" si="5"/>
        <v>0</v>
      </c>
      <c r="R42" s="286">
        <f t="shared" si="5"/>
        <v>0</v>
      </c>
      <c r="S42" s="286">
        <f t="shared" si="5"/>
        <v>0</v>
      </c>
      <c r="T42" s="336">
        <f t="shared" si="5"/>
        <v>3</v>
      </c>
    </row>
    <row r="43" spans="1:20" ht="18" customHeight="1" thickBot="1" x14ac:dyDescent="0.3">
      <c r="A43" s="337"/>
      <c r="B43" s="338"/>
      <c r="C43" s="339"/>
      <c r="D43" s="338"/>
      <c r="E43" s="340"/>
      <c r="F43" s="341"/>
      <c r="G43" s="342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4"/>
    </row>
    <row r="44" spans="1:20" ht="21" customHeight="1" thickTop="1" x14ac:dyDescent="0.25">
      <c r="A44" s="345"/>
      <c r="B44" s="345"/>
      <c r="C44" s="345"/>
      <c r="D44" s="345"/>
      <c r="E44" s="346"/>
      <c r="F44" s="346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</row>
    <row r="45" spans="1:20" ht="21" customHeight="1" x14ac:dyDescent="0.2">
      <c r="A45" s="177"/>
      <c r="B45" s="177"/>
      <c r="C45" s="177"/>
      <c r="D45" s="177"/>
      <c r="E45" s="261"/>
      <c r="F45" s="261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</row>
    <row r="46" spans="1:20" ht="21" customHeight="1" x14ac:dyDescent="0.2">
      <c r="A46" s="177"/>
      <c r="B46" s="177"/>
      <c r="C46" s="177"/>
      <c r="D46" s="177"/>
      <c r="E46" s="348"/>
      <c r="F46" s="349"/>
      <c r="G46" s="262"/>
      <c r="H46" s="262"/>
      <c r="I46" s="262"/>
      <c r="J46" s="262"/>
      <c r="K46" s="263"/>
      <c r="L46" s="263"/>
      <c r="M46" s="263"/>
      <c r="N46" s="263"/>
      <c r="O46" s="263"/>
      <c r="P46" s="263"/>
      <c r="Q46" s="263"/>
      <c r="R46" s="263"/>
      <c r="S46" s="263"/>
      <c r="T46" s="263"/>
    </row>
  </sheetData>
  <mergeCells count="16">
    <mergeCell ref="R10:S10"/>
    <mergeCell ref="A3:T3"/>
    <mergeCell ref="A4:T4"/>
    <mergeCell ref="A8:A11"/>
    <mergeCell ref="B8:I8"/>
    <mergeCell ref="J8:S8"/>
    <mergeCell ref="T8:T11"/>
    <mergeCell ref="B9:C10"/>
    <mergeCell ref="D9:I9"/>
    <mergeCell ref="J9:K9"/>
    <mergeCell ref="L9:S9"/>
    <mergeCell ref="D10:E10"/>
    <mergeCell ref="F10:G10"/>
    <mergeCell ref="L10:M10"/>
    <mergeCell ref="N10:O10"/>
    <mergeCell ref="P10:Q10"/>
  </mergeCells>
  <conditionalFormatting sqref="J13:K14 L14:S14 C14:I14 H42:T42 B43:S43 B14:B17 C15:S17 B18:S41">
    <cfRule type="cellIs" dxfId="2" priority="1" stopIfTrue="1" operator="equal">
      <formula>0</formula>
    </cfRule>
  </conditionalFormatting>
  <printOptions horizontalCentered="1" verticalCentered="1"/>
  <pageMargins left="0" right="0" top="0.59055118110236227" bottom="0" header="0.51181102362204722" footer="0"/>
  <pageSetup paperSize="9" scale="58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2"/>
  <sheetViews>
    <sheetView tabSelected="1" view="pageBreakPreview" topLeftCell="A10" zoomScale="75" zoomScaleNormal="75" workbookViewId="0">
      <pane xSplit="1" topLeftCell="Y1" activePane="topRight" state="frozen"/>
      <selection activeCell="B38" sqref="B38"/>
      <selection pane="topRight" activeCell="A42" sqref="A42:XFD42"/>
    </sheetView>
  </sheetViews>
  <sheetFormatPr defaultColWidth="9.625" defaultRowHeight="12.75" x14ac:dyDescent="0.2"/>
  <cols>
    <col min="1" max="1" width="26" style="9" customWidth="1"/>
    <col min="2" max="13" width="15.875" style="12" customWidth="1"/>
    <col min="14" max="14" width="16.5" style="12" customWidth="1"/>
    <col min="15" max="15" width="15.875" style="10" customWidth="1"/>
    <col min="16" max="26" width="15.875" style="9" customWidth="1"/>
    <col min="27" max="27" width="17.25" style="9" customWidth="1"/>
    <col min="28" max="39" width="15.875" style="9" customWidth="1"/>
    <col min="40" max="40" width="16.875" style="9" customWidth="1"/>
    <col min="41" max="256" width="9.625" style="9"/>
    <col min="257" max="257" width="26" style="9" customWidth="1"/>
    <col min="258" max="269" width="15.875" style="9" customWidth="1"/>
    <col min="270" max="270" width="16.5" style="9" customWidth="1"/>
    <col min="271" max="282" width="15.875" style="9" customWidth="1"/>
    <col min="283" max="283" width="17.25" style="9" customWidth="1"/>
    <col min="284" max="295" width="15.875" style="9" customWidth="1"/>
    <col min="296" max="296" width="16.875" style="9" customWidth="1"/>
    <col min="297" max="512" width="9.625" style="9"/>
    <col min="513" max="513" width="26" style="9" customWidth="1"/>
    <col min="514" max="525" width="15.875" style="9" customWidth="1"/>
    <col min="526" max="526" width="16.5" style="9" customWidth="1"/>
    <col min="527" max="538" width="15.875" style="9" customWidth="1"/>
    <col min="539" max="539" width="17.25" style="9" customWidth="1"/>
    <col min="540" max="551" width="15.875" style="9" customWidth="1"/>
    <col min="552" max="552" width="16.875" style="9" customWidth="1"/>
    <col min="553" max="768" width="9.625" style="9"/>
    <col min="769" max="769" width="26" style="9" customWidth="1"/>
    <col min="770" max="781" width="15.875" style="9" customWidth="1"/>
    <col min="782" max="782" width="16.5" style="9" customWidth="1"/>
    <col min="783" max="794" width="15.875" style="9" customWidth="1"/>
    <col min="795" max="795" width="17.25" style="9" customWidth="1"/>
    <col min="796" max="807" width="15.875" style="9" customWidth="1"/>
    <col min="808" max="808" width="16.875" style="9" customWidth="1"/>
    <col min="809" max="1024" width="9.625" style="9"/>
    <col min="1025" max="1025" width="26" style="9" customWidth="1"/>
    <col min="1026" max="1037" width="15.875" style="9" customWidth="1"/>
    <col min="1038" max="1038" width="16.5" style="9" customWidth="1"/>
    <col min="1039" max="1050" width="15.875" style="9" customWidth="1"/>
    <col min="1051" max="1051" width="17.25" style="9" customWidth="1"/>
    <col min="1052" max="1063" width="15.875" style="9" customWidth="1"/>
    <col min="1064" max="1064" width="16.875" style="9" customWidth="1"/>
    <col min="1065" max="1280" width="9.625" style="9"/>
    <col min="1281" max="1281" width="26" style="9" customWidth="1"/>
    <col min="1282" max="1293" width="15.875" style="9" customWidth="1"/>
    <col min="1294" max="1294" width="16.5" style="9" customWidth="1"/>
    <col min="1295" max="1306" width="15.875" style="9" customWidth="1"/>
    <col min="1307" max="1307" width="17.25" style="9" customWidth="1"/>
    <col min="1308" max="1319" width="15.875" style="9" customWidth="1"/>
    <col min="1320" max="1320" width="16.875" style="9" customWidth="1"/>
    <col min="1321" max="1536" width="9.625" style="9"/>
    <col min="1537" max="1537" width="26" style="9" customWidth="1"/>
    <col min="1538" max="1549" width="15.875" style="9" customWidth="1"/>
    <col min="1550" max="1550" width="16.5" style="9" customWidth="1"/>
    <col min="1551" max="1562" width="15.875" style="9" customWidth="1"/>
    <col min="1563" max="1563" width="17.25" style="9" customWidth="1"/>
    <col min="1564" max="1575" width="15.875" style="9" customWidth="1"/>
    <col min="1576" max="1576" width="16.875" style="9" customWidth="1"/>
    <col min="1577" max="1792" width="9.625" style="9"/>
    <col min="1793" max="1793" width="26" style="9" customWidth="1"/>
    <col min="1794" max="1805" width="15.875" style="9" customWidth="1"/>
    <col min="1806" max="1806" width="16.5" style="9" customWidth="1"/>
    <col min="1807" max="1818" width="15.875" style="9" customWidth="1"/>
    <col min="1819" max="1819" width="17.25" style="9" customWidth="1"/>
    <col min="1820" max="1831" width="15.875" style="9" customWidth="1"/>
    <col min="1832" max="1832" width="16.875" style="9" customWidth="1"/>
    <col min="1833" max="2048" width="9.625" style="9"/>
    <col min="2049" max="2049" width="26" style="9" customWidth="1"/>
    <col min="2050" max="2061" width="15.875" style="9" customWidth="1"/>
    <col min="2062" max="2062" width="16.5" style="9" customWidth="1"/>
    <col min="2063" max="2074" width="15.875" style="9" customWidth="1"/>
    <col min="2075" max="2075" width="17.25" style="9" customWidth="1"/>
    <col min="2076" max="2087" width="15.875" style="9" customWidth="1"/>
    <col min="2088" max="2088" width="16.875" style="9" customWidth="1"/>
    <col min="2089" max="2304" width="9.625" style="9"/>
    <col min="2305" max="2305" width="26" style="9" customWidth="1"/>
    <col min="2306" max="2317" width="15.875" style="9" customWidth="1"/>
    <col min="2318" max="2318" width="16.5" style="9" customWidth="1"/>
    <col min="2319" max="2330" width="15.875" style="9" customWidth="1"/>
    <col min="2331" max="2331" width="17.25" style="9" customWidth="1"/>
    <col min="2332" max="2343" width="15.875" style="9" customWidth="1"/>
    <col min="2344" max="2344" width="16.875" style="9" customWidth="1"/>
    <col min="2345" max="2560" width="9.625" style="9"/>
    <col min="2561" max="2561" width="26" style="9" customWidth="1"/>
    <col min="2562" max="2573" width="15.875" style="9" customWidth="1"/>
    <col min="2574" max="2574" width="16.5" style="9" customWidth="1"/>
    <col min="2575" max="2586" width="15.875" style="9" customWidth="1"/>
    <col min="2587" max="2587" width="17.25" style="9" customWidth="1"/>
    <col min="2588" max="2599" width="15.875" style="9" customWidth="1"/>
    <col min="2600" max="2600" width="16.875" style="9" customWidth="1"/>
    <col min="2601" max="2816" width="9.625" style="9"/>
    <col min="2817" max="2817" width="26" style="9" customWidth="1"/>
    <col min="2818" max="2829" width="15.875" style="9" customWidth="1"/>
    <col min="2830" max="2830" width="16.5" style="9" customWidth="1"/>
    <col min="2831" max="2842" width="15.875" style="9" customWidth="1"/>
    <col min="2843" max="2843" width="17.25" style="9" customWidth="1"/>
    <col min="2844" max="2855" width="15.875" style="9" customWidth="1"/>
    <col min="2856" max="2856" width="16.875" style="9" customWidth="1"/>
    <col min="2857" max="3072" width="9.625" style="9"/>
    <col min="3073" max="3073" width="26" style="9" customWidth="1"/>
    <col min="3074" max="3085" width="15.875" style="9" customWidth="1"/>
    <col min="3086" max="3086" width="16.5" style="9" customWidth="1"/>
    <col min="3087" max="3098" width="15.875" style="9" customWidth="1"/>
    <col min="3099" max="3099" width="17.25" style="9" customWidth="1"/>
    <col min="3100" max="3111" width="15.875" style="9" customWidth="1"/>
    <col min="3112" max="3112" width="16.875" style="9" customWidth="1"/>
    <col min="3113" max="3328" width="9.625" style="9"/>
    <col min="3329" max="3329" width="26" style="9" customWidth="1"/>
    <col min="3330" max="3341" width="15.875" style="9" customWidth="1"/>
    <col min="3342" max="3342" width="16.5" style="9" customWidth="1"/>
    <col min="3343" max="3354" width="15.875" style="9" customWidth="1"/>
    <col min="3355" max="3355" width="17.25" style="9" customWidth="1"/>
    <col min="3356" max="3367" width="15.875" style="9" customWidth="1"/>
    <col min="3368" max="3368" width="16.875" style="9" customWidth="1"/>
    <col min="3369" max="3584" width="9.625" style="9"/>
    <col min="3585" max="3585" width="26" style="9" customWidth="1"/>
    <col min="3586" max="3597" width="15.875" style="9" customWidth="1"/>
    <col min="3598" max="3598" width="16.5" style="9" customWidth="1"/>
    <col min="3599" max="3610" width="15.875" style="9" customWidth="1"/>
    <col min="3611" max="3611" width="17.25" style="9" customWidth="1"/>
    <col min="3612" max="3623" width="15.875" style="9" customWidth="1"/>
    <col min="3624" max="3624" width="16.875" style="9" customWidth="1"/>
    <col min="3625" max="3840" width="9.625" style="9"/>
    <col min="3841" max="3841" width="26" style="9" customWidth="1"/>
    <col min="3842" max="3853" width="15.875" style="9" customWidth="1"/>
    <col min="3854" max="3854" width="16.5" style="9" customWidth="1"/>
    <col min="3855" max="3866" width="15.875" style="9" customWidth="1"/>
    <col min="3867" max="3867" width="17.25" style="9" customWidth="1"/>
    <col min="3868" max="3879" width="15.875" style="9" customWidth="1"/>
    <col min="3880" max="3880" width="16.875" style="9" customWidth="1"/>
    <col min="3881" max="4096" width="9.625" style="9"/>
    <col min="4097" max="4097" width="26" style="9" customWidth="1"/>
    <col min="4098" max="4109" width="15.875" style="9" customWidth="1"/>
    <col min="4110" max="4110" width="16.5" style="9" customWidth="1"/>
    <col min="4111" max="4122" width="15.875" style="9" customWidth="1"/>
    <col min="4123" max="4123" width="17.25" style="9" customWidth="1"/>
    <col min="4124" max="4135" width="15.875" style="9" customWidth="1"/>
    <col min="4136" max="4136" width="16.875" style="9" customWidth="1"/>
    <col min="4137" max="4352" width="9.625" style="9"/>
    <col min="4353" max="4353" width="26" style="9" customWidth="1"/>
    <col min="4354" max="4365" width="15.875" style="9" customWidth="1"/>
    <col min="4366" max="4366" width="16.5" style="9" customWidth="1"/>
    <col min="4367" max="4378" width="15.875" style="9" customWidth="1"/>
    <col min="4379" max="4379" width="17.25" style="9" customWidth="1"/>
    <col min="4380" max="4391" width="15.875" style="9" customWidth="1"/>
    <col min="4392" max="4392" width="16.875" style="9" customWidth="1"/>
    <col min="4393" max="4608" width="9.625" style="9"/>
    <col min="4609" max="4609" width="26" style="9" customWidth="1"/>
    <col min="4610" max="4621" width="15.875" style="9" customWidth="1"/>
    <col min="4622" max="4622" width="16.5" style="9" customWidth="1"/>
    <col min="4623" max="4634" width="15.875" style="9" customWidth="1"/>
    <col min="4635" max="4635" width="17.25" style="9" customWidth="1"/>
    <col min="4636" max="4647" width="15.875" style="9" customWidth="1"/>
    <col min="4648" max="4648" width="16.875" style="9" customWidth="1"/>
    <col min="4649" max="4864" width="9.625" style="9"/>
    <col min="4865" max="4865" width="26" style="9" customWidth="1"/>
    <col min="4866" max="4877" width="15.875" style="9" customWidth="1"/>
    <col min="4878" max="4878" width="16.5" style="9" customWidth="1"/>
    <col min="4879" max="4890" width="15.875" style="9" customWidth="1"/>
    <col min="4891" max="4891" width="17.25" style="9" customWidth="1"/>
    <col min="4892" max="4903" width="15.875" style="9" customWidth="1"/>
    <col min="4904" max="4904" width="16.875" style="9" customWidth="1"/>
    <col min="4905" max="5120" width="9.625" style="9"/>
    <col min="5121" max="5121" width="26" style="9" customWidth="1"/>
    <col min="5122" max="5133" width="15.875" style="9" customWidth="1"/>
    <col min="5134" max="5134" width="16.5" style="9" customWidth="1"/>
    <col min="5135" max="5146" width="15.875" style="9" customWidth="1"/>
    <col min="5147" max="5147" width="17.25" style="9" customWidth="1"/>
    <col min="5148" max="5159" width="15.875" style="9" customWidth="1"/>
    <col min="5160" max="5160" width="16.875" style="9" customWidth="1"/>
    <col min="5161" max="5376" width="9.625" style="9"/>
    <col min="5377" max="5377" width="26" style="9" customWidth="1"/>
    <col min="5378" max="5389" width="15.875" style="9" customWidth="1"/>
    <col min="5390" max="5390" width="16.5" style="9" customWidth="1"/>
    <col min="5391" max="5402" width="15.875" style="9" customWidth="1"/>
    <col min="5403" max="5403" width="17.25" style="9" customWidth="1"/>
    <col min="5404" max="5415" width="15.875" style="9" customWidth="1"/>
    <col min="5416" max="5416" width="16.875" style="9" customWidth="1"/>
    <col min="5417" max="5632" width="9.625" style="9"/>
    <col min="5633" max="5633" width="26" style="9" customWidth="1"/>
    <col min="5634" max="5645" width="15.875" style="9" customWidth="1"/>
    <col min="5646" max="5646" width="16.5" style="9" customWidth="1"/>
    <col min="5647" max="5658" width="15.875" style="9" customWidth="1"/>
    <col min="5659" max="5659" width="17.25" style="9" customWidth="1"/>
    <col min="5660" max="5671" width="15.875" style="9" customWidth="1"/>
    <col min="5672" max="5672" width="16.875" style="9" customWidth="1"/>
    <col min="5673" max="5888" width="9.625" style="9"/>
    <col min="5889" max="5889" width="26" style="9" customWidth="1"/>
    <col min="5890" max="5901" width="15.875" style="9" customWidth="1"/>
    <col min="5902" max="5902" width="16.5" style="9" customWidth="1"/>
    <col min="5903" max="5914" width="15.875" style="9" customWidth="1"/>
    <col min="5915" max="5915" width="17.25" style="9" customWidth="1"/>
    <col min="5916" max="5927" width="15.875" style="9" customWidth="1"/>
    <col min="5928" max="5928" width="16.875" style="9" customWidth="1"/>
    <col min="5929" max="6144" width="9.625" style="9"/>
    <col min="6145" max="6145" width="26" style="9" customWidth="1"/>
    <col min="6146" max="6157" width="15.875" style="9" customWidth="1"/>
    <col min="6158" max="6158" width="16.5" style="9" customWidth="1"/>
    <col min="6159" max="6170" width="15.875" style="9" customWidth="1"/>
    <col min="6171" max="6171" width="17.25" style="9" customWidth="1"/>
    <col min="6172" max="6183" width="15.875" style="9" customWidth="1"/>
    <col min="6184" max="6184" width="16.875" style="9" customWidth="1"/>
    <col min="6185" max="6400" width="9.625" style="9"/>
    <col min="6401" max="6401" width="26" style="9" customWidth="1"/>
    <col min="6402" max="6413" width="15.875" style="9" customWidth="1"/>
    <col min="6414" max="6414" width="16.5" style="9" customWidth="1"/>
    <col min="6415" max="6426" width="15.875" style="9" customWidth="1"/>
    <col min="6427" max="6427" width="17.25" style="9" customWidth="1"/>
    <col min="6428" max="6439" width="15.875" style="9" customWidth="1"/>
    <col min="6440" max="6440" width="16.875" style="9" customWidth="1"/>
    <col min="6441" max="6656" width="9.625" style="9"/>
    <col min="6657" max="6657" width="26" style="9" customWidth="1"/>
    <col min="6658" max="6669" width="15.875" style="9" customWidth="1"/>
    <col min="6670" max="6670" width="16.5" style="9" customWidth="1"/>
    <col min="6671" max="6682" width="15.875" style="9" customWidth="1"/>
    <col min="6683" max="6683" width="17.25" style="9" customWidth="1"/>
    <col min="6684" max="6695" width="15.875" style="9" customWidth="1"/>
    <col min="6696" max="6696" width="16.875" style="9" customWidth="1"/>
    <col min="6697" max="6912" width="9.625" style="9"/>
    <col min="6913" max="6913" width="26" style="9" customWidth="1"/>
    <col min="6914" max="6925" width="15.875" style="9" customWidth="1"/>
    <col min="6926" max="6926" width="16.5" style="9" customWidth="1"/>
    <col min="6927" max="6938" width="15.875" style="9" customWidth="1"/>
    <col min="6939" max="6939" width="17.25" style="9" customWidth="1"/>
    <col min="6940" max="6951" width="15.875" style="9" customWidth="1"/>
    <col min="6952" max="6952" width="16.875" style="9" customWidth="1"/>
    <col min="6953" max="7168" width="9.625" style="9"/>
    <col min="7169" max="7169" width="26" style="9" customWidth="1"/>
    <col min="7170" max="7181" width="15.875" style="9" customWidth="1"/>
    <col min="7182" max="7182" width="16.5" style="9" customWidth="1"/>
    <col min="7183" max="7194" width="15.875" style="9" customWidth="1"/>
    <col min="7195" max="7195" width="17.25" style="9" customWidth="1"/>
    <col min="7196" max="7207" width="15.875" style="9" customWidth="1"/>
    <col min="7208" max="7208" width="16.875" style="9" customWidth="1"/>
    <col min="7209" max="7424" width="9.625" style="9"/>
    <col min="7425" max="7425" width="26" style="9" customWidth="1"/>
    <col min="7426" max="7437" width="15.875" style="9" customWidth="1"/>
    <col min="7438" max="7438" width="16.5" style="9" customWidth="1"/>
    <col min="7439" max="7450" width="15.875" style="9" customWidth="1"/>
    <col min="7451" max="7451" width="17.25" style="9" customWidth="1"/>
    <col min="7452" max="7463" width="15.875" style="9" customWidth="1"/>
    <col min="7464" max="7464" width="16.875" style="9" customWidth="1"/>
    <col min="7465" max="7680" width="9.625" style="9"/>
    <col min="7681" max="7681" width="26" style="9" customWidth="1"/>
    <col min="7682" max="7693" width="15.875" style="9" customWidth="1"/>
    <col min="7694" max="7694" width="16.5" style="9" customWidth="1"/>
    <col min="7695" max="7706" width="15.875" style="9" customWidth="1"/>
    <col min="7707" max="7707" width="17.25" style="9" customWidth="1"/>
    <col min="7708" max="7719" width="15.875" style="9" customWidth="1"/>
    <col min="7720" max="7720" width="16.875" style="9" customWidth="1"/>
    <col min="7721" max="7936" width="9.625" style="9"/>
    <col min="7937" max="7937" width="26" style="9" customWidth="1"/>
    <col min="7938" max="7949" width="15.875" style="9" customWidth="1"/>
    <col min="7950" max="7950" width="16.5" style="9" customWidth="1"/>
    <col min="7951" max="7962" width="15.875" style="9" customWidth="1"/>
    <col min="7963" max="7963" width="17.25" style="9" customWidth="1"/>
    <col min="7964" max="7975" width="15.875" style="9" customWidth="1"/>
    <col min="7976" max="7976" width="16.875" style="9" customWidth="1"/>
    <col min="7977" max="8192" width="9.625" style="9"/>
    <col min="8193" max="8193" width="26" style="9" customWidth="1"/>
    <col min="8194" max="8205" width="15.875" style="9" customWidth="1"/>
    <col min="8206" max="8206" width="16.5" style="9" customWidth="1"/>
    <col min="8207" max="8218" width="15.875" style="9" customWidth="1"/>
    <col min="8219" max="8219" width="17.25" style="9" customWidth="1"/>
    <col min="8220" max="8231" width="15.875" style="9" customWidth="1"/>
    <col min="8232" max="8232" width="16.875" style="9" customWidth="1"/>
    <col min="8233" max="8448" width="9.625" style="9"/>
    <col min="8449" max="8449" width="26" style="9" customWidth="1"/>
    <col min="8450" max="8461" width="15.875" style="9" customWidth="1"/>
    <col min="8462" max="8462" width="16.5" style="9" customWidth="1"/>
    <col min="8463" max="8474" width="15.875" style="9" customWidth="1"/>
    <col min="8475" max="8475" width="17.25" style="9" customWidth="1"/>
    <col min="8476" max="8487" width="15.875" style="9" customWidth="1"/>
    <col min="8488" max="8488" width="16.875" style="9" customWidth="1"/>
    <col min="8489" max="8704" width="9.625" style="9"/>
    <col min="8705" max="8705" width="26" style="9" customWidth="1"/>
    <col min="8706" max="8717" width="15.875" style="9" customWidth="1"/>
    <col min="8718" max="8718" width="16.5" style="9" customWidth="1"/>
    <col min="8719" max="8730" width="15.875" style="9" customWidth="1"/>
    <col min="8731" max="8731" width="17.25" style="9" customWidth="1"/>
    <col min="8732" max="8743" width="15.875" style="9" customWidth="1"/>
    <col min="8744" max="8744" width="16.875" style="9" customWidth="1"/>
    <col min="8745" max="8960" width="9.625" style="9"/>
    <col min="8961" max="8961" width="26" style="9" customWidth="1"/>
    <col min="8962" max="8973" width="15.875" style="9" customWidth="1"/>
    <col min="8974" max="8974" width="16.5" style="9" customWidth="1"/>
    <col min="8975" max="8986" width="15.875" style="9" customWidth="1"/>
    <col min="8987" max="8987" width="17.25" style="9" customWidth="1"/>
    <col min="8988" max="8999" width="15.875" style="9" customWidth="1"/>
    <col min="9000" max="9000" width="16.875" style="9" customWidth="1"/>
    <col min="9001" max="9216" width="9.625" style="9"/>
    <col min="9217" max="9217" width="26" style="9" customWidth="1"/>
    <col min="9218" max="9229" width="15.875" style="9" customWidth="1"/>
    <col min="9230" max="9230" width="16.5" style="9" customWidth="1"/>
    <col min="9231" max="9242" width="15.875" style="9" customWidth="1"/>
    <col min="9243" max="9243" width="17.25" style="9" customWidth="1"/>
    <col min="9244" max="9255" width="15.875" style="9" customWidth="1"/>
    <col min="9256" max="9256" width="16.875" style="9" customWidth="1"/>
    <col min="9257" max="9472" width="9.625" style="9"/>
    <col min="9473" max="9473" width="26" style="9" customWidth="1"/>
    <col min="9474" max="9485" width="15.875" style="9" customWidth="1"/>
    <col min="9486" max="9486" width="16.5" style="9" customWidth="1"/>
    <col min="9487" max="9498" width="15.875" style="9" customWidth="1"/>
    <col min="9499" max="9499" width="17.25" style="9" customWidth="1"/>
    <col min="9500" max="9511" width="15.875" style="9" customWidth="1"/>
    <col min="9512" max="9512" width="16.875" style="9" customWidth="1"/>
    <col min="9513" max="9728" width="9.625" style="9"/>
    <col min="9729" max="9729" width="26" style="9" customWidth="1"/>
    <col min="9730" max="9741" width="15.875" style="9" customWidth="1"/>
    <col min="9742" max="9742" width="16.5" style="9" customWidth="1"/>
    <col min="9743" max="9754" width="15.875" style="9" customWidth="1"/>
    <col min="9755" max="9755" width="17.25" style="9" customWidth="1"/>
    <col min="9756" max="9767" width="15.875" style="9" customWidth="1"/>
    <col min="9768" max="9768" width="16.875" style="9" customWidth="1"/>
    <col min="9769" max="9984" width="9.625" style="9"/>
    <col min="9985" max="9985" width="26" style="9" customWidth="1"/>
    <col min="9986" max="9997" width="15.875" style="9" customWidth="1"/>
    <col min="9998" max="9998" width="16.5" style="9" customWidth="1"/>
    <col min="9999" max="10010" width="15.875" style="9" customWidth="1"/>
    <col min="10011" max="10011" width="17.25" style="9" customWidth="1"/>
    <col min="10012" max="10023" width="15.875" style="9" customWidth="1"/>
    <col min="10024" max="10024" width="16.875" style="9" customWidth="1"/>
    <col min="10025" max="10240" width="9.625" style="9"/>
    <col min="10241" max="10241" width="26" style="9" customWidth="1"/>
    <col min="10242" max="10253" width="15.875" style="9" customWidth="1"/>
    <col min="10254" max="10254" width="16.5" style="9" customWidth="1"/>
    <col min="10255" max="10266" width="15.875" style="9" customWidth="1"/>
    <col min="10267" max="10267" width="17.25" style="9" customWidth="1"/>
    <col min="10268" max="10279" width="15.875" style="9" customWidth="1"/>
    <col min="10280" max="10280" width="16.875" style="9" customWidth="1"/>
    <col min="10281" max="10496" width="9.625" style="9"/>
    <col min="10497" max="10497" width="26" style="9" customWidth="1"/>
    <col min="10498" max="10509" width="15.875" style="9" customWidth="1"/>
    <col min="10510" max="10510" width="16.5" style="9" customWidth="1"/>
    <col min="10511" max="10522" width="15.875" style="9" customWidth="1"/>
    <col min="10523" max="10523" width="17.25" style="9" customWidth="1"/>
    <col min="10524" max="10535" width="15.875" style="9" customWidth="1"/>
    <col min="10536" max="10536" width="16.875" style="9" customWidth="1"/>
    <col min="10537" max="10752" width="9.625" style="9"/>
    <col min="10753" max="10753" width="26" style="9" customWidth="1"/>
    <col min="10754" max="10765" width="15.875" style="9" customWidth="1"/>
    <col min="10766" max="10766" width="16.5" style="9" customWidth="1"/>
    <col min="10767" max="10778" width="15.875" style="9" customWidth="1"/>
    <col min="10779" max="10779" width="17.25" style="9" customWidth="1"/>
    <col min="10780" max="10791" width="15.875" style="9" customWidth="1"/>
    <col min="10792" max="10792" width="16.875" style="9" customWidth="1"/>
    <col min="10793" max="11008" width="9.625" style="9"/>
    <col min="11009" max="11009" width="26" style="9" customWidth="1"/>
    <col min="11010" max="11021" width="15.875" style="9" customWidth="1"/>
    <col min="11022" max="11022" width="16.5" style="9" customWidth="1"/>
    <col min="11023" max="11034" width="15.875" style="9" customWidth="1"/>
    <col min="11035" max="11035" width="17.25" style="9" customWidth="1"/>
    <col min="11036" max="11047" width="15.875" style="9" customWidth="1"/>
    <col min="11048" max="11048" width="16.875" style="9" customWidth="1"/>
    <col min="11049" max="11264" width="9.625" style="9"/>
    <col min="11265" max="11265" width="26" style="9" customWidth="1"/>
    <col min="11266" max="11277" width="15.875" style="9" customWidth="1"/>
    <col min="11278" max="11278" width="16.5" style="9" customWidth="1"/>
    <col min="11279" max="11290" width="15.875" style="9" customWidth="1"/>
    <col min="11291" max="11291" width="17.25" style="9" customWidth="1"/>
    <col min="11292" max="11303" width="15.875" style="9" customWidth="1"/>
    <col min="11304" max="11304" width="16.875" style="9" customWidth="1"/>
    <col min="11305" max="11520" width="9.625" style="9"/>
    <col min="11521" max="11521" width="26" style="9" customWidth="1"/>
    <col min="11522" max="11533" width="15.875" style="9" customWidth="1"/>
    <col min="11534" max="11534" width="16.5" style="9" customWidth="1"/>
    <col min="11535" max="11546" width="15.875" style="9" customWidth="1"/>
    <col min="11547" max="11547" width="17.25" style="9" customWidth="1"/>
    <col min="11548" max="11559" width="15.875" style="9" customWidth="1"/>
    <col min="11560" max="11560" width="16.875" style="9" customWidth="1"/>
    <col min="11561" max="11776" width="9.625" style="9"/>
    <col min="11777" max="11777" width="26" style="9" customWidth="1"/>
    <col min="11778" max="11789" width="15.875" style="9" customWidth="1"/>
    <col min="11790" max="11790" width="16.5" style="9" customWidth="1"/>
    <col min="11791" max="11802" width="15.875" style="9" customWidth="1"/>
    <col min="11803" max="11803" width="17.25" style="9" customWidth="1"/>
    <col min="11804" max="11815" width="15.875" style="9" customWidth="1"/>
    <col min="11816" max="11816" width="16.875" style="9" customWidth="1"/>
    <col min="11817" max="12032" width="9.625" style="9"/>
    <col min="12033" max="12033" width="26" style="9" customWidth="1"/>
    <col min="12034" max="12045" width="15.875" style="9" customWidth="1"/>
    <col min="12046" max="12046" width="16.5" style="9" customWidth="1"/>
    <col min="12047" max="12058" width="15.875" style="9" customWidth="1"/>
    <col min="12059" max="12059" width="17.25" style="9" customWidth="1"/>
    <col min="12060" max="12071" width="15.875" style="9" customWidth="1"/>
    <col min="12072" max="12072" width="16.875" style="9" customWidth="1"/>
    <col min="12073" max="12288" width="9.625" style="9"/>
    <col min="12289" max="12289" width="26" style="9" customWidth="1"/>
    <col min="12290" max="12301" width="15.875" style="9" customWidth="1"/>
    <col min="12302" max="12302" width="16.5" style="9" customWidth="1"/>
    <col min="12303" max="12314" width="15.875" style="9" customWidth="1"/>
    <col min="12315" max="12315" width="17.25" style="9" customWidth="1"/>
    <col min="12316" max="12327" width="15.875" style="9" customWidth="1"/>
    <col min="12328" max="12328" width="16.875" style="9" customWidth="1"/>
    <col min="12329" max="12544" width="9.625" style="9"/>
    <col min="12545" max="12545" width="26" style="9" customWidth="1"/>
    <col min="12546" max="12557" width="15.875" style="9" customWidth="1"/>
    <col min="12558" max="12558" width="16.5" style="9" customWidth="1"/>
    <col min="12559" max="12570" width="15.875" style="9" customWidth="1"/>
    <col min="12571" max="12571" width="17.25" style="9" customWidth="1"/>
    <col min="12572" max="12583" width="15.875" style="9" customWidth="1"/>
    <col min="12584" max="12584" width="16.875" style="9" customWidth="1"/>
    <col min="12585" max="12800" width="9.625" style="9"/>
    <col min="12801" max="12801" width="26" style="9" customWidth="1"/>
    <col min="12802" max="12813" width="15.875" style="9" customWidth="1"/>
    <col min="12814" max="12814" width="16.5" style="9" customWidth="1"/>
    <col min="12815" max="12826" width="15.875" style="9" customWidth="1"/>
    <col min="12827" max="12827" width="17.25" style="9" customWidth="1"/>
    <col min="12828" max="12839" width="15.875" style="9" customWidth="1"/>
    <col min="12840" max="12840" width="16.875" style="9" customWidth="1"/>
    <col min="12841" max="13056" width="9.625" style="9"/>
    <col min="13057" max="13057" width="26" style="9" customWidth="1"/>
    <col min="13058" max="13069" width="15.875" style="9" customWidth="1"/>
    <col min="13070" max="13070" width="16.5" style="9" customWidth="1"/>
    <col min="13071" max="13082" width="15.875" style="9" customWidth="1"/>
    <col min="13083" max="13083" width="17.25" style="9" customWidth="1"/>
    <col min="13084" max="13095" width="15.875" style="9" customWidth="1"/>
    <col min="13096" max="13096" width="16.875" style="9" customWidth="1"/>
    <col min="13097" max="13312" width="9.625" style="9"/>
    <col min="13313" max="13313" width="26" style="9" customWidth="1"/>
    <col min="13314" max="13325" width="15.875" style="9" customWidth="1"/>
    <col min="13326" max="13326" width="16.5" style="9" customWidth="1"/>
    <col min="13327" max="13338" width="15.875" style="9" customWidth="1"/>
    <col min="13339" max="13339" width="17.25" style="9" customWidth="1"/>
    <col min="13340" max="13351" width="15.875" style="9" customWidth="1"/>
    <col min="13352" max="13352" width="16.875" style="9" customWidth="1"/>
    <col min="13353" max="13568" width="9.625" style="9"/>
    <col min="13569" max="13569" width="26" style="9" customWidth="1"/>
    <col min="13570" max="13581" width="15.875" style="9" customWidth="1"/>
    <col min="13582" max="13582" width="16.5" style="9" customWidth="1"/>
    <col min="13583" max="13594" width="15.875" style="9" customWidth="1"/>
    <col min="13595" max="13595" width="17.25" style="9" customWidth="1"/>
    <col min="13596" max="13607" width="15.875" style="9" customWidth="1"/>
    <col min="13608" max="13608" width="16.875" style="9" customWidth="1"/>
    <col min="13609" max="13824" width="9.625" style="9"/>
    <col min="13825" max="13825" width="26" style="9" customWidth="1"/>
    <col min="13826" max="13837" width="15.875" style="9" customWidth="1"/>
    <col min="13838" max="13838" width="16.5" style="9" customWidth="1"/>
    <col min="13839" max="13850" width="15.875" style="9" customWidth="1"/>
    <col min="13851" max="13851" width="17.25" style="9" customWidth="1"/>
    <col min="13852" max="13863" width="15.875" style="9" customWidth="1"/>
    <col min="13864" max="13864" width="16.875" style="9" customWidth="1"/>
    <col min="13865" max="14080" width="9.625" style="9"/>
    <col min="14081" max="14081" width="26" style="9" customWidth="1"/>
    <col min="14082" max="14093" width="15.875" style="9" customWidth="1"/>
    <col min="14094" max="14094" width="16.5" style="9" customWidth="1"/>
    <col min="14095" max="14106" width="15.875" style="9" customWidth="1"/>
    <col min="14107" max="14107" width="17.25" style="9" customWidth="1"/>
    <col min="14108" max="14119" width="15.875" style="9" customWidth="1"/>
    <col min="14120" max="14120" width="16.875" style="9" customWidth="1"/>
    <col min="14121" max="14336" width="9.625" style="9"/>
    <col min="14337" max="14337" width="26" style="9" customWidth="1"/>
    <col min="14338" max="14349" width="15.875" style="9" customWidth="1"/>
    <col min="14350" max="14350" width="16.5" style="9" customWidth="1"/>
    <col min="14351" max="14362" width="15.875" style="9" customWidth="1"/>
    <col min="14363" max="14363" width="17.25" style="9" customWidth="1"/>
    <col min="14364" max="14375" width="15.875" style="9" customWidth="1"/>
    <col min="14376" max="14376" width="16.875" style="9" customWidth="1"/>
    <col min="14377" max="14592" width="9.625" style="9"/>
    <col min="14593" max="14593" width="26" style="9" customWidth="1"/>
    <col min="14594" max="14605" width="15.875" style="9" customWidth="1"/>
    <col min="14606" max="14606" width="16.5" style="9" customWidth="1"/>
    <col min="14607" max="14618" width="15.875" style="9" customWidth="1"/>
    <col min="14619" max="14619" width="17.25" style="9" customWidth="1"/>
    <col min="14620" max="14631" width="15.875" style="9" customWidth="1"/>
    <col min="14632" max="14632" width="16.875" style="9" customWidth="1"/>
    <col min="14633" max="14848" width="9.625" style="9"/>
    <col min="14849" max="14849" width="26" style="9" customWidth="1"/>
    <col min="14850" max="14861" width="15.875" style="9" customWidth="1"/>
    <col min="14862" max="14862" width="16.5" style="9" customWidth="1"/>
    <col min="14863" max="14874" width="15.875" style="9" customWidth="1"/>
    <col min="14875" max="14875" width="17.25" style="9" customWidth="1"/>
    <col min="14876" max="14887" width="15.875" style="9" customWidth="1"/>
    <col min="14888" max="14888" width="16.875" style="9" customWidth="1"/>
    <col min="14889" max="15104" width="9.625" style="9"/>
    <col min="15105" max="15105" width="26" style="9" customWidth="1"/>
    <col min="15106" max="15117" width="15.875" style="9" customWidth="1"/>
    <col min="15118" max="15118" width="16.5" style="9" customWidth="1"/>
    <col min="15119" max="15130" width="15.875" style="9" customWidth="1"/>
    <col min="15131" max="15131" width="17.25" style="9" customWidth="1"/>
    <col min="15132" max="15143" width="15.875" style="9" customWidth="1"/>
    <col min="15144" max="15144" width="16.875" style="9" customWidth="1"/>
    <col min="15145" max="15360" width="9.625" style="9"/>
    <col min="15361" max="15361" width="26" style="9" customWidth="1"/>
    <col min="15362" max="15373" width="15.875" style="9" customWidth="1"/>
    <col min="15374" max="15374" width="16.5" style="9" customWidth="1"/>
    <col min="15375" max="15386" width="15.875" style="9" customWidth="1"/>
    <col min="15387" max="15387" width="17.25" style="9" customWidth="1"/>
    <col min="15388" max="15399" width="15.875" style="9" customWidth="1"/>
    <col min="15400" max="15400" width="16.875" style="9" customWidth="1"/>
    <col min="15401" max="15616" width="9.625" style="9"/>
    <col min="15617" max="15617" width="26" style="9" customWidth="1"/>
    <col min="15618" max="15629" width="15.875" style="9" customWidth="1"/>
    <col min="15630" max="15630" width="16.5" style="9" customWidth="1"/>
    <col min="15631" max="15642" width="15.875" style="9" customWidth="1"/>
    <col min="15643" max="15643" width="17.25" style="9" customWidth="1"/>
    <col min="15644" max="15655" width="15.875" style="9" customWidth="1"/>
    <col min="15656" max="15656" width="16.875" style="9" customWidth="1"/>
    <col min="15657" max="15872" width="9.625" style="9"/>
    <col min="15873" max="15873" width="26" style="9" customWidth="1"/>
    <col min="15874" max="15885" width="15.875" style="9" customWidth="1"/>
    <col min="15886" max="15886" width="16.5" style="9" customWidth="1"/>
    <col min="15887" max="15898" width="15.875" style="9" customWidth="1"/>
    <col min="15899" max="15899" width="17.25" style="9" customWidth="1"/>
    <col min="15900" max="15911" width="15.875" style="9" customWidth="1"/>
    <col min="15912" max="15912" width="16.875" style="9" customWidth="1"/>
    <col min="15913" max="16128" width="9.625" style="9"/>
    <col min="16129" max="16129" width="26" style="9" customWidth="1"/>
    <col min="16130" max="16141" width="15.875" style="9" customWidth="1"/>
    <col min="16142" max="16142" width="16.5" style="9" customWidth="1"/>
    <col min="16143" max="16154" width="15.875" style="9" customWidth="1"/>
    <col min="16155" max="16155" width="17.25" style="9" customWidth="1"/>
    <col min="16156" max="16167" width="15.875" style="9" customWidth="1"/>
    <col min="16168" max="16168" width="16.875" style="9" customWidth="1"/>
    <col min="16169" max="16384" width="9.625" style="9"/>
  </cols>
  <sheetData>
    <row r="1" spans="1:43" ht="30" customHeight="1" x14ac:dyDescent="0.3">
      <c r="A1" s="21"/>
      <c r="B1" s="22"/>
      <c r="C1" s="22"/>
      <c r="D1" s="22"/>
      <c r="E1" s="23"/>
      <c r="F1" s="21"/>
      <c r="G1" s="21"/>
      <c r="H1" s="21"/>
      <c r="I1" s="9"/>
      <c r="J1" s="24"/>
      <c r="K1" s="24"/>
      <c r="L1" s="24"/>
      <c r="M1" s="24"/>
      <c r="N1" s="24"/>
      <c r="O1" s="21"/>
      <c r="P1" s="22"/>
      <c r="Q1" s="22"/>
      <c r="R1" s="22"/>
      <c r="S1" s="23"/>
      <c r="T1" s="21"/>
      <c r="U1" s="21"/>
      <c r="V1" s="21"/>
      <c r="W1" s="24"/>
      <c r="Y1" s="24"/>
      <c r="Z1" s="24"/>
      <c r="AA1" s="25"/>
      <c r="AB1" s="21"/>
      <c r="AC1" s="22"/>
      <c r="AD1" s="22"/>
      <c r="AE1" s="22"/>
      <c r="AF1" s="23"/>
      <c r="AG1" s="21"/>
      <c r="AH1" s="21"/>
      <c r="AI1" s="21"/>
      <c r="AK1" s="438" t="s">
        <v>57</v>
      </c>
      <c r="AL1" s="438"/>
      <c r="AM1" s="438"/>
      <c r="AN1" s="438"/>
      <c r="AO1" s="24"/>
    </row>
    <row r="2" spans="1:43" ht="44.25" customHeight="1" x14ac:dyDescent="0.3">
      <c r="A2" s="26"/>
      <c r="B2" s="22"/>
      <c r="C2" s="22"/>
      <c r="D2" s="22"/>
      <c r="E2" s="23"/>
      <c r="F2" s="21"/>
      <c r="G2" s="21"/>
      <c r="H2" s="21"/>
      <c r="I2" s="9"/>
      <c r="J2" s="439"/>
      <c r="K2" s="439"/>
      <c r="L2" s="439"/>
      <c r="M2" s="439"/>
      <c r="N2" s="439"/>
      <c r="O2" s="26"/>
      <c r="P2" s="22"/>
      <c r="Q2" s="22"/>
      <c r="R2" s="22"/>
      <c r="S2" s="23"/>
      <c r="T2" s="21"/>
      <c r="U2" s="21"/>
      <c r="V2" s="21"/>
      <c r="W2" s="440"/>
      <c r="X2" s="440"/>
      <c r="Y2" s="440"/>
      <c r="Z2" s="440"/>
      <c r="AA2" s="440"/>
      <c r="AB2" s="26"/>
      <c r="AC2" s="22"/>
      <c r="AD2" s="22"/>
      <c r="AE2" s="22"/>
      <c r="AF2" s="23"/>
      <c r="AG2" s="21"/>
      <c r="AH2" s="21"/>
      <c r="AI2" s="21"/>
      <c r="AJ2" s="27"/>
      <c r="AK2" s="441" t="s">
        <v>0</v>
      </c>
      <c r="AL2" s="441"/>
      <c r="AM2" s="441"/>
      <c r="AN2" s="441"/>
      <c r="AO2" s="27"/>
    </row>
    <row r="3" spans="1:43" ht="33" customHeight="1" x14ac:dyDescent="0.3">
      <c r="A3" s="21"/>
      <c r="B3" s="22"/>
      <c r="C3" s="22"/>
      <c r="D3" s="22"/>
      <c r="E3" s="23"/>
      <c r="F3" s="21"/>
      <c r="G3" s="21"/>
      <c r="H3" s="21"/>
      <c r="I3" s="9"/>
      <c r="J3" s="24"/>
      <c r="K3" s="24"/>
      <c r="L3" s="24"/>
      <c r="M3" s="24"/>
      <c r="N3" s="24"/>
      <c r="O3" s="21"/>
      <c r="P3" s="22"/>
      <c r="Q3" s="22"/>
      <c r="R3" s="22"/>
      <c r="S3" s="23"/>
      <c r="T3" s="21"/>
      <c r="U3" s="21"/>
      <c r="V3" s="21"/>
      <c r="W3" s="24"/>
      <c r="Y3" s="24"/>
      <c r="Z3" s="24"/>
      <c r="AA3" s="25"/>
      <c r="AB3" s="21"/>
      <c r="AC3" s="22"/>
      <c r="AD3" s="22"/>
      <c r="AE3" s="22"/>
      <c r="AF3" s="23"/>
      <c r="AG3" s="21"/>
      <c r="AH3" s="21"/>
      <c r="AI3" s="21"/>
      <c r="AJ3" s="24"/>
      <c r="AK3" s="441" t="s">
        <v>116</v>
      </c>
      <c r="AL3" s="441"/>
      <c r="AM3" s="441"/>
      <c r="AN3" s="441"/>
      <c r="AO3" s="28"/>
    </row>
    <row r="4" spans="1:43" ht="24" customHeight="1" x14ac:dyDescent="0.3">
      <c r="A4" s="21"/>
      <c r="B4" s="22"/>
      <c r="C4" s="22"/>
      <c r="D4" s="22"/>
      <c r="E4" s="23"/>
      <c r="F4" s="21"/>
      <c r="G4" s="21"/>
      <c r="H4" s="21"/>
      <c r="I4" s="9"/>
      <c r="J4" s="24"/>
      <c r="K4" s="24"/>
      <c r="L4" s="24"/>
      <c r="M4" s="24"/>
      <c r="N4" s="24"/>
      <c r="O4" s="21"/>
      <c r="P4" s="22"/>
      <c r="Q4" s="22"/>
      <c r="R4" s="22"/>
      <c r="S4" s="23"/>
      <c r="T4" s="21"/>
      <c r="U4" s="21"/>
      <c r="V4" s="21"/>
      <c r="W4" s="24"/>
      <c r="Y4" s="24"/>
      <c r="Z4" s="24"/>
      <c r="AA4" s="25"/>
      <c r="AB4" s="21"/>
      <c r="AC4" s="22"/>
      <c r="AD4" s="22"/>
      <c r="AE4" s="22"/>
      <c r="AF4" s="23"/>
      <c r="AG4" s="21"/>
      <c r="AH4" s="21"/>
      <c r="AI4" s="21"/>
      <c r="AJ4" s="24"/>
      <c r="AL4" s="24"/>
      <c r="AM4" s="24"/>
      <c r="AN4" s="25"/>
      <c r="AO4" s="24"/>
    </row>
    <row r="5" spans="1:43" ht="24" customHeight="1" x14ac:dyDescent="0.3">
      <c r="A5" s="433" t="s">
        <v>58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4" t="s">
        <v>59</v>
      </c>
      <c r="P5" s="434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4"/>
      <c r="AB5" s="434" t="s">
        <v>60</v>
      </c>
      <c r="AC5" s="434"/>
      <c r="AD5" s="434"/>
      <c r="AE5" s="434"/>
      <c r="AF5" s="434"/>
      <c r="AG5" s="434"/>
      <c r="AH5" s="434"/>
      <c r="AI5" s="434"/>
      <c r="AJ5" s="434"/>
      <c r="AK5" s="434"/>
      <c r="AL5" s="434"/>
      <c r="AM5" s="434"/>
      <c r="AN5" s="434"/>
      <c r="AO5" s="29"/>
    </row>
    <row r="6" spans="1:43" ht="20.25" customHeight="1" x14ac:dyDescent="0.3">
      <c r="A6" s="433" t="s">
        <v>61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4" t="s">
        <v>61</v>
      </c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4" t="s">
        <v>61</v>
      </c>
      <c r="AC6" s="434"/>
      <c r="AD6" s="434"/>
      <c r="AE6" s="434"/>
      <c r="AF6" s="434"/>
      <c r="AG6" s="434"/>
      <c r="AH6" s="434"/>
      <c r="AI6" s="434"/>
      <c r="AJ6" s="434"/>
      <c r="AK6" s="434"/>
      <c r="AL6" s="434"/>
      <c r="AM6" s="434"/>
      <c r="AN6" s="434"/>
      <c r="AO6" s="29"/>
    </row>
    <row r="7" spans="1:43" ht="20.25" x14ac:dyDescent="0.3">
      <c r="A7" s="30"/>
      <c r="B7" s="9"/>
      <c r="C7" s="9"/>
      <c r="D7" s="9"/>
      <c r="E7" s="9"/>
      <c r="F7" s="9"/>
      <c r="G7" s="9"/>
      <c r="H7" s="9"/>
      <c r="I7" s="9"/>
      <c r="J7" s="9"/>
      <c r="K7" s="9"/>
      <c r="L7" s="29"/>
      <c r="M7" s="29"/>
      <c r="N7" s="31" t="str">
        <f>AN7</f>
        <v>по состоянию на _______________</v>
      </c>
      <c r="O7" s="30"/>
      <c r="AA7" s="1" t="str">
        <f>AN7</f>
        <v>по состоянию на _______________</v>
      </c>
      <c r="AB7" s="30"/>
      <c r="AM7" s="29"/>
      <c r="AN7" s="1" t="s">
        <v>114</v>
      </c>
    </row>
    <row r="8" spans="1:43" ht="17.25" thickBot="1" x14ac:dyDescent="0.3">
      <c r="A8" s="32" t="s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33"/>
      <c r="N8" s="34" t="s">
        <v>62</v>
      </c>
      <c r="O8" s="32" t="s">
        <v>2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35" t="s">
        <v>63</v>
      </c>
      <c r="AB8" s="32" t="s">
        <v>2</v>
      </c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35" t="s">
        <v>64</v>
      </c>
    </row>
    <row r="9" spans="1:43" s="36" customFormat="1" ht="15.75" customHeight="1" thickTop="1" x14ac:dyDescent="0.25">
      <c r="A9" s="435" t="s">
        <v>6</v>
      </c>
      <c r="B9" s="430" t="s">
        <v>10</v>
      </c>
      <c r="C9" s="430" t="s">
        <v>11</v>
      </c>
      <c r="D9" s="426" t="s">
        <v>12</v>
      </c>
      <c r="E9" s="431"/>
      <c r="F9" s="431"/>
      <c r="G9" s="431"/>
      <c r="H9" s="431"/>
      <c r="I9" s="432"/>
      <c r="J9" s="431" t="s">
        <v>13</v>
      </c>
      <c r="K9" s="427"/>
      <c r="L9" s="427"/>
      <c r="M9" s="427"/>
      <c r="N9" s="428"/>
      <c r="O9" s="429" t="s">
        <v>10</v>
      </c>
      <c r="P9" s="430" t="s">
        <v>11</v>
      </c>
      <c r="Q9" s="426" t="s">
        <v>12</v>
      </c>
      <c r="R9" s="431"/>
      <c r="S9" s="431"/>
      <c r="T9" s="431"/>
      <c r="U9" s="431"/>
      <c r="V9" s="432"/>
      <c r="W9" s="426" t="s">
        <v>13</v>
      </c>
      <c r="X9" s="427"/>
      <c r="Y9" s="427"/>
      <c r="Z9" s="427"/>
      <c r="AA9" s="428"/>
      <c r="AB9" s="429" t="s">
        <v>10</v>
      </c>
      <c r="AC9" s="430" t="s">
        <v>11</v>
      </c>
      <c r="AD9" s="426" t="s">
        <v>12</v>
      </c>
      <c r="AE9" s="431"/>
      <c r="AF9" s="431"/>
      <c r="AG9" s="431"/>
      <c r="AH9" s="431"/>
      <c r="AI9" s="432"/>
      <c r="AJ9" s="426" t="s">
        <v>13</v>
      </c>
      <c r="AK9" s="427"/>
      <c r="AL9" s="427"/>
      <c r="AM9" s="427"/>
      <c r="AN9" s="428"/>
    </row>
    <row r="10" spans="1:43" s="36" customFormat="1" ht="15.75" customHeight="1" x14ac:dyDescent="0.25">
      <c r="A10" s="436"/>
      <c r="B10" s="411"/>
      <c r="C10" s="411"/>
      <c r="D10" s="419" t="s">
        <v>15</v>
      </c>
      <c r="E10" s="420"/>
      <c r="F10" s="421"/>
      <c r="G10" s="419" t="s">
        <v>16</v>
      </c>
      <c r="H10" s="421"/>
      <c r="I10" s="417" t="s">
        <v>17</v>
      </c>
      <c r="J10" s="423" t="s">
        <v>23</v>
      </c>
      <c r="K10" s="410" t="s">
        <v>24</v>
      </c>
      <c r="L10" s="410" t="s">
        <v>25</v>
      </c>
      <c r="M10" s="410" t="s">
        <v>26</v>
      </c>
      <c r="N10" s="413" t="s">
        <v>27</v>
      </c>
      <c r="O10" s="424"/>
      <c r="P10" s="411"/>
      <c r="Q10" s="419" t="s">
        <v>15</v>
      </c>
      <c r="R10" s="420"/>
      <c r="S10" s="421"/>
      <c r="T10" s="419" t="s">
        <v>16</v>
      </c>
      <c r="U10" s="421"/>
      <c r="V10" s="417" t="s">
        <v>17</v>
      </c>
      <c r="W10" s="410" t="s">
        <v>23</v>
      </c>
      <c r="X10" s="410" t="s">
        <v>24</v>
      </c>
      <c r="Y10" s="410" t="s">
        <v>25</v>
      </c>
      <c r="Z10" s="410" t="s">
        <v>26</v>
      </c>
      <c r="AA10" s="413" t="s">
        <v>27</v>
      </c>
      <c r="AB10" s="424"/>
      <c r="AC10" s="411"/>
      <c r="AD10" s="419" t="s">
        <v>15</v>
      </c>
      <c r="AE10" s="420"/>
      <c r="AF10" s="421"/>
      <c r="AG10" s="419" t="s">
        <v>16</v>
      </c>
      <c r="AH10" s="421"/>
      <c r="AI10" s="417" t="s">
        <v>17</v>
      </c>
      <c r="AJ10" s="410" t="s">
        <v>23</v>
      </c>
      <c r="AK10" s="410" t="s">
        <v>24</v>
      </c>
      <c r="AL10" s="410" t="s">
        <v>25</v>
      </c>
      <c r="AM10" s="410" t="s">
        <v>26</v>
      </c>
      <c r="AN10" s="413" t="s">
        <v>27</v>
      </c>
    </row>
    <row r="11" spans="1:43" s="36" customFormat="1" ht="14.25" customHeight="1" x14ac:dyDescent="0.25">
      <c r="A11" s="436"/>
      <c r="B11" s="411"/>
      <c r="C11" s="411"/>
      <c r="D11" s="410" t="s">
        <v>18</v>
      </c>
      <c r="E11" s="410" t="s">
        <v>19</v>
      </c>
      <c r="F11" s="410" t="s">
        <v>20</v>
      </c>
      <c r="G11" s="417" t="s">
        <v>21</v>
      </c>
      <c r="H11" s="417" t="s">
        <v>22</v>
      </c>
      <c r="I11" s="422"/>
      <c r="J11" s="424"/>
      <c r="K11" s="411"/>
      <c r="L11" s="411"/>
      <c r="M11" s="411"/>
      <c r="N11" s="414"/>
      <c r="O11" s="424"/>
      <c r="P11" s="411"/>
      <c r="Q11" s="410" t="s">
        <v>18</v>
      </c>
      <c r="R11" s="410" t="s">
        <v>19</v>
      </c>
      <c r="S11" s="410" t="s">
        <v>20</v>
      </c>
      <c r="T11" s="417" t="s">
        <v>21</v>
      </c>
      <c r="U11" s="417" t="s">
        <v>22</v>
      </c>
      <c r="V11" s="422"/>
      <c r="W11" s="411"/>
      <c r="X11" s="411"/>
      <c r="Y11" s="411"/>
      <c r="Z11" s="411"/>
      <c r="AA11" s="414"/>
      <c r="AB11" s="424"/>
      <c r="AC11" s="411"/>
      <c r="AD11" s="410" t="s">
        <v>18</v>
      </c>
      <c r="AE11" s="410" t="s">
        <v>19</v>
      </c>
      <c r="AF11" s="410" t="s">
        <v>20</v>
      </c>
      <c r="AG11" s="417" t="s">
        <v>21</v>
      </c>
      <c r="AH11" s="417" t="s">
        <v>22</v>
      </c>
      <c r="AI11" s="422"/>
      <c r="AJ11" s="411"/>
      <c r="AK11" s="411"/>
      <c r="AL11" s="411"/>
      <c r="AM11" s="411"/>
      <c r="AN11" s="414"/>
    </row>
    <row r="12" spans="1:43" s="36" customFormat="1" ht="14.25" customHeight="1" x14ac:dyDescent="0.25">
      <c r="A12" s="437"/>
      <c r="B12" s="412"/>
      <c r="C12" s="412"/>
      <c r="D12" s="416"/>
      <c r="E12" s="416"/>
      <c r="F12" s="416"/>
      <c r="G12" s="418"/>
      <c r="H12" s="418"/>
      <c r="I12" s="418"/>
      <c r="J12" s="425"/>
      <c r="K12" s="412"/>
      <c r="L12" s="412"/>
      <c r="M12" s="412"/>
      <c r="N12" s="415"/>
      <c r="O12" s="425"/>
      <c r="P12" s="412"/>
      <c r="Q12" s="416"/>
      <c r="R12" s="416"/>
      <c r="S12" s="416"/>
      <c r="T12" s="418"/>
      <c r="U12" s="418"/>
      <c r="V12" s="418"/>
      <c r="W12" s="412"/>
      <c r="X12" s="412"/>
      <c r="Y12" s="412"/>
      <c r="Z12" s="412"/>
      <c r="AA12" s="415"/>
      <c r="AB12" s="425"/>
      <c r="AC12" s="412"/>
      <c r="AD12" s="416"/>
      <c r="AE12" s="416"/>
      <c r="AF12" s="416"/>
      <c r="AG12" s="418"/>
      <c r="AH12" s="418"/>
      <c r="AI12" s="418"/>
      <c r="AJ12" s="412"/>
      <c r="AK12" s="412"/>
      <c r="AL12" s="412"/>
      <c r="AM12" s="412"/>
      <c r="AN12" s="415"/>
    </row>
    <row r="13" spans="1:43" s="36" customFormat="1" ht="18" customHeight="1" thickBot="1" x14ac:dyDescent="0.3">
      <c r="A13" s="37">
        <v>1</v>
      </c>
      <c r="B13" s="38">
        <v>2</v>
      </c>
      <c r="C13" s="38">
        <v>3</v>
      </c>
      <c r="D13" s="38">
        <v>4</v>
      </c>
      <c r="E13" s="38">
        <v>5</v>
      </c>
      <c r="F13" s="38">
        <v>6</v>
      </c>
      <c r="G13" s="38">
        <v>7</v>
      </c>
      <c r="H13" s="38">
        <v>8</v>
      </c>
      <c r="I13" s="38">
        <v>9</v>
      </c>
      <c r="J13" s="39">
        <v>10</v>
      </c>
      <c r="K13" s="38">
        <v>11</v>
      </c>
      <c r="L13" s="38">
        <v>12</v>
      </c>
      <c r="M13" s="38">
        <v>13</v>
      </c>
      <c r="N13" s="40">
        <v>14</v>
      </c>
      <c r="O13" s="39">
        <v>2</v>
      </c>
      <c r="P13" s="38">
        <v>3</v>
      </c>
      <c r="Q13" s="38">
        <v>4</v>
      </c>
      <c r="R13" s="38">
        <v>5</v>
      </c>
      <c r="S13" s="38">
        <v>6</v>
      </c>
      <c r="T13" s="38">
        <v>7</v>
      </c>
      <c r="U13" s="38">
        <v>8</v>
      </c>
      <c r="V13" s="38">
        <v>9</v>
      </c>
      <c r="W13" s="38">
        <v>10</v>
      </c>
      <c r="X13" s="38">
        <v>11</v>
      </c>
      <c r="Y13" s="38">
        <v>12</v>
      </c>
      <c r="Z13" s="38">
        <v>13</v>
      </c>
      <c r="AA13" s="40">
        <v>14</v>
      </c>
      <c r="AB13" s="39">
        <v>2</v>
      </c>
      <c r="AC13" s="38">
        <v>3</v>
      </c>
      <c r="AD13" s="38">
        <v>4</v>
      </c>
      <c r="AE13" s="38">
        <v>5</v>
      </c>
      <c r="AF13" s="38">
        <v>6</v>
      </c>
      <c r="AG13" s="38">
        <v>7</v>
      </c>
      <c r="AH13" s="38">
        <v>8</v>
      </c>
      <c r="AI13" s="38">
        <v>9</v>
      </c>
      <c r="AJ13" s="38">
        <v>10</v>
      </c>
      <c r="AK13" s="38">
        <v>11</v>
      </c>
      <c r="AL13" s="38">
        <v>12</v>
      </c>
      <c r="AM13" s="38">
        <v>13</v>
      </c>
      <c r="AN13" s="40">
        <v>14</v>
      </c>
    </row>
    <row r="14" spans="1:43" ht="18.75" customHeight="1" x14ac:dyDescent="0.3">
      <c r="A14" s="41" t="s">
        <v>65</v>
      </c>
      <c r="B14" s="42">
        <v>46.37299999999999</v>
      </c>
      <c r="C14" s="42">
        <v>46.372999999999976</v>
      </c>
      <c r="D14" s="42">
        <v>0</v>
      </c>
      <c r="E14" s="42">
        <v>32.962000000000003</v>
      </c>
      <c r="F14" s="42">
        <v>13.410999999999973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46.372999999999976</v>
      </c>
      <c r="M14" s="42">
        <v>0</v>
      </c>
      <c r="N14" s="42">
        <v>0</v>
      </c>
      <c r="O14" s="43">
        <v>355.65100000000007</v>
      </c>
      <c r="P14" s="43">
        <v>275.97000000000003</v>
      </c>
      <c r="Q14" s="43">
        <v>0</v>
      </c>
      <c r="R14" s="43">
        <v>5.673</v>
      </c>
      <c r="S14" s="43">
        <v>3.867</v>
      </c>
      <c r="T14" s="43">
        <v>160.726</v>
      </c>
      <c r="U14" s="43">
        <v>105.70399999999998</v>
      </c>
      <c r="V14" s="43">
        <v>79.681000000000026</v>
      </c>
      <c r="W14" s="43">
        <v>0</v>
      </c>
      <c r="X14" s="43">
        <v>0</v>
      </c>
      <c r="Y14" s="43">
        <v>3.7240000000000002</v>
      </c>
      <c r="Z14" s="43">
        <v>206.642</v>
      </c>
      <c r="AA14" s="43">
        <v>65.603999999999999</v>
      </c>
      <c r="AB14" s="43">
        <v>402.02400000000006</v>
      </c>
      <c r="AC14" s="43">
        <v>322.34300000000002</v>
      </c>
      <c r="AD14" s="43">
        <v>0</v>
      </c>
      <c r="AE14" s="43">
        <v>38.635000000000005</v>
      </c>
      <c r="AF14" s="43">
        <v>17.277999999999974</v>
      </c>
      <c r="AG14" s="43">
        <v>160.726</v>
      </c>
      <c r="AH14" s="43">
        <v>105.70399999999998</v>
      </c>
      <c r="AI14" s="43">
        <v>79.681000000000026</v>
      </c>
      <c r="AJ14" s="43">
        <v>0</v>
      </c>
      <c r="AK14" s="43">
        <v>0</v>
      </c>
      <c r="AL14" s="43">
        <v>50.09699999999998</v>
      </c>
      <c r="AM14" s="43">
        <v>206.642</v>
      </c>
      <c r="AN14" s="43">
        <v>65.603999999999999</v>
      </c>
      <c r="AO14" s="10"/>
      <c r="AP14" s="10"/>
      <c r="AQ14" s="10"/>
    </row>
    <row r="15" spans="1:43" ht="18.75" customHeight="1" x14ac:dyDescent="0.3">
      <c r="A15" s="44" t="s">
        <v>66</v>
      </c>
      <c r="B15" s="45">
        <v>74.11999999999999</v>
      </c>
      <c r="C15" s="45">
        <v>74.11999999999999</v>
      </c>
      <c r="D15" s="45">
        <v>0</v>
      </c>
      <c r="E15" s="45">
        <v>31.111999999999995</v>
      </c>
      <c r="F15" s="45">
        <v>43.008000000000003</v>
      </c>
      <c r="G15" s="45">
        <v>0</v>
      </c>
      <c r="H15" s="45">
        <v>0</v>
      </c>
      <c r="I15" s="45">
        <v>0</v>
      </c>
      <c r="J15" s="45">
        <v>0</v>
      </c>
      <c r="K15" s="45">
        <v>2.948</v>
      </c>
      <c r="L15" s="45">
        <v>71.171999999999997</v>
      </c>
      <c r="M15" s="45">
        <v>0</v>
      </c>
      <c r="N15" s="45">
        <v>0</v>
      </c>
      <c r="O15" s="46">
        <v>344.73999999999995</v>
      </c>
      <c r="P15" s="46">
        <v>335.87399999999997</v>
      </c>
      <c r="Q15" s="46">
        <v>0</v>
      </c>
      <c r="R15" s="46">
        <v>32.124000000000002</v>
      </c>
      <c r="S15" s="46">
        <v>56.528000000000006</v>
      </c>
      <c r="T15" s="46">
        <v>223.22399999999999</v>
      </c>
      <c r="U15" s="46">
        <v>23.998000000000001</v>
      </c>
      <c r="V15" s="46">
        <v>8.8660000000000014</v>
      </c>
      <c r="W15" s="46">
        <v>0</v>
      </c>
      <c r="X15" s="46">
        <v>0</v>
      </c>
      <c r="Y15" s="46">
        <v>1.464</v>
      </c>
      <c r="Z15" s="46">
        <v>233.58399999999997</v>
      </c>
      <c r="AA15" s="46">
        <v>100.82599999999999</v>
      </c>
      <c r="AB15" s="46">
        <v>418.85999999999996</v>
      </c>
      <c r="AC15" s="46">
        <v>409.99399999999997</v>
      </c>
      <c r="AD15" s="46">
        <v>0</v>
      </c>
      <c r="AE15" s="46">
        <v>63.235999999999997</v>
      </c>
      <c r="AF15" s="46">
        <v>99.536000000000001</v>
      </c>
      <c r="AG15" s="46">
        <v>223.22399999999999</v>
      </c>
      <c r="AH15" s="46">
        <v>23.998000000000001</v>
      </c>
      <c r="AI15" s="46">
        <v>8.8660000000000014</v>
      </c>
      <c r="AJ15" s="46">
        <v>0</v>
      </c>
      <c r="AK15" s="46">
        <v>2.948</v>
      </c>
      <c r="AL15" s="46">
        <v>72.635999999999996</v>
      </c>
      <c r="AM15" s="46">
        <v>233.58399999999997</v>
      </c>
      <c r="AN15" s="46">
        <v>100.82599999999999</v>
      </c>
      <c r="AO15" s="10"/>
      <c r="AP15" s="10"/>
      <c r="AQ15" s="10"/>
    </row>
    <row r="16" spans="1:43" ht="18.75" customHeight="1" x14ac:dyDescent="0.3">
      <c r="A16" s="44" t="s">
        <v>67</v>
      </c>
      <c r="B16" s="45">
        <v>24.492999999999999</v>
      </c>
      <c r="C16" s="45">
        <v>24.492999999999999</v>
      </c>
      <c r="D16" s="45">
        <v>0</v>
      </c>
      <c r="E16" s="45">
        <v>16.417999999999999</v>
      </c>
      <c r="F16" s="45">
        <v>0</v>
      </c>
      <c r="G16" s="45">
        <v>8.0749999999999993</v>
      </c>
      <c r="H16" s="45">
        <v>0</v>
      </c>
      <c r="I16" s="45">
        <v>0</v>
      </c>
      <c r="J16" s="45">
        <v>0</v>
      </c>
      <c r="K16" s="45">
        <v>0</v>
      </c>
      <c r="L16" s="45">
        <v>24.492999999999999</v>
      </c>
      <c r="M16" s="45">
        <v>0</v>
      </c>
      <c r="N16" s="45">
        <v>0</v>
      </c>
      <c r="O16" s="47">
        <v>242.83399999999997</v>
      </c>
      <c r="P16" s="47">
        <v>240.34299999999996</v>
      </c>
      <c r="Q16" s="47">
        <v>0</v>
      </c>
      <c r="R16" s="47">
        <v>42.146999999999998</v>
      </c>
      <c r="S16" s="47">
        <v>1.9319999999999999</v>
      </c>
      <c r="T16" s="47">
        <v>93.328000000000017</v>
      </c>
      <c r="U16" s="47">
        <v>102.93600000000001</v>
      </c>
      <c r="V16" s="47">
        <v>2.4910000000000001</v>
      </c>
      <c r="W16" s="47">
        <v>0</v>
      </c>
      <c r="X16" s="47">
        <v>0</v>
      </c>
      <c r="Y16" s="47">
        <v>19.853999999999999</v>
      </c>
      <c r="Z16" s="47">
        <v>182.47299999999996</v>
      </c>
      <c r="AA16" s="47">
        <v>38.016000000000005</v>
      </c>
      <c r="AB16" s="47">
        <v>267.327</v>
      </c>
      <c r="AC16" s="47">
        <v>264.83599999999996</v>
      </c>
      <c r="AD16" s="47">
        <v>0</v>
      </c>
      <c r="AE16" s="47">
        <v>58.564999999999998</v>
      </c>
      <c r="AF16" s="47">
        <v>1.9319999999999999</v>
      </c>
      <c r="AG16" s="47">
        <v>101.40300000000002</v>
      </c>
      <c r="AH16" s="47">
        <v>102.93600000000001</v>
      </c>
      <c r="AI16" s="47">
        <v>2.4910000000000001</v>
      </c>
      <c r="AJ16" s="47">
        <v>0</v>
      </c>
      <c r="AK16" s="47">
        <v>0</v>
      </c>
      <c r="AL16" s="47">
        <v>44.346999999999994</v>
      </c>
      <c r="AM16" s="47">
        <v>182.47299999999996</v>
      </c>
      <c r="AN16" s="47">
        <v>38.016000000000005</v>
      </c>
      <c r="AO16" s="10"/>
      <c r="AP16" s="48"/>
      <c r="AQ16" s="10"/>
    </row>
    <row r="17" spans="1:43" ht="18.75" customHeight="1" x14ac:dyDescent="0.3">
      <c r="A17" s="44" t="s">
        <v>68</v>
      </c>
      <c r="B17" s="45">
        <v>228.55200000000002</v>
      </c>
      <c r="C17" s="45">
        <v>207.43099999999998</v>
      </c>
      <c r="D17" s="45">
        <v>0</v>
      </c>
      <c r="E17" s="45">
        <v>93.076000000000008</v>
      </c>
      <c r="F17" s="45">
        <v>0</v>
      </c>
      <c r="G17" s="45">
        <v>114.355</v>
      </c>
      <c r="H17" s="45">
        <v>0</v>
      </c>
      <c r="I17" s="45">
        <v>21.121000000000009</v>
      </c>
      <c r="J17" s="45">
        <v>0</v>
      </c>
      <c r="K17" s="45">
        <v>0</v>
      </c>
      <c r="L17" s="45">
        <v>142.92400000000001</v>
      </c>
      <c r="M17" s="45">
        <v>64.507000000000005</v>
      </c>
      <c r="N17" s="45">
        <v>0</v>
      </c>
      <c r="O17" s="47">
        <v>259.96199999999993</v>
      </c>
      <c r="P17" s="47">
        <v>117.05100000000003</v>
      </c>
      <c r="Q17" s="47">
        <v>0</v>
      </c>
      <c r="R17" s="47">
        <v>3.5589999999999997</v>
      </c>
      <c r="S17" s="47">
        <v>7.9580000000000002</v>
      </c>
      <c r="T17" s="47">
        <v>80.152999999999992</v>
      </c>
      <c r="U17" s="47">
        <v>25.381</v>
      </c>
      <c r="V17" s="47">
        <v>142.911</v>
      </c>
      <c r="W17" s="47">
        <v>0</v>
      </c>
      <c r="X17" s="47">
        <v>0</v>
      </c>
      <c r="Y17" s="47">
        <v>1.8140000000000001</v>
      </c>
      <c r="Z17" s="47">
        <v>93.404000000000011</v>
      </c>
      <c r="AA17" s="47">
        <v>21.832999999999998</v>
      </c>
      <c r="AB17" s="47">
        <v>488.51399999999995</v>
      </c>
      <c r="AC17" s="47">
        <v>324.48200000000003</v>
      </c>
      <c r="AD17" s="47">
        <v>0</v>
      </c>
      <c r="AE17" s="47">
        <v>96.635000000000005</v>
      </c>
      <c r="AF17" s="47">
        <v>7.9580000000000002</v>
      </c>
      <c r="AG17" s="47">
        <v>194.50799999999998</v>
      </c>
      <c r="AH17" s="47">
        <v>25.381</v>
      </c>
      <c r="AI17" s="47">
        <v>164.03200000000001</v>
      </c>
      <c r="AJ17" s="47">
        <v>0</v>
      </c>
      <c r="AK17" s="47">
        <v>0</v>
      </c>
      <c r="AL17" s="47">
        <v>144.738</v>
      </c>
      <c r="AM17" s="47">
        <v>157.911</v>
      </c>
      <c r="AN17" s="47">
        <v>21.832999999999998</v>
      </c>
      <c r="AO17" s="10"/>
      <c r="AP17" s="10"/>
      <c r="AQ17" s="10"/>
    </row>
    <row r="18" spans="1:43" ht="18.75" customHeight="1" x14ac:dyDescent="0.3">
      <c r="A18" s="44" t="s">
        <v>69</v>
      </c>
      <c r="B18" s="45">
        <v>184.86599999999999</v>
      </c>
      <c r="C18" s="45">
        <v>178.16899999999998</v>
      </c>
      <c r="D18" s="45">
        <v>0</v>
      </c>
      <c r="E18" s="45">
        <v>37.452999999999996</v>
      </c>
      <c r="F18" s="45">
        <v>46.760999999999996</v>
      </c>
      <c r="G18" s="45">
        <v>93.954999999999998</v>
      </c>
      <c r="H18" s="45">
        <v>0</v>
      </c>
      <c r="I18" s="45">
        <v>6.6970000000000018</v>
      </c>
      <c r="J18" s="45">
        <v>0</v>
      </c>
      <c r="K18" s="45">
        <v>0</v>
      </c>
      <c r="L18" s="45">
        <v>61.387</v>
      </c>
      <c r="M18" s="45">
        <v>104.989</v>
      </c>
      <c r="N18" s="45">
        <v>11.792999999999999</v>
      </c>
      <c r="O18" s="47">
        <v>216.791</v>
      </c>
      <c r="P18" s="47">
        <v>153.35000000000002</v>
      </c>
      <c r="Q18" s="47">
        <v>0</v>
      </c>
      <c r="R18" s="47">
        <v>1.4059999999999999</v>
      </c>
      <c r="S18" s="47">
        <v>0</v>
      </c>
      <c r="T18" s="47">
        <v>147.30500000000001</v>
      </c>
      <c r="U18" s="47">
        <v>4.6390000000000002</v>
      </c>
      <c r="V18" s="47">
        <v>63.44100000000001</v>
      </c>
      <c r="W18" s="47">
        <v>0</v>
      </c>
      <c r="X18" s="47">
        <v>0</v>
      </c>
      <c r="Y18" s="47">
        <v>0</v>
      </c>
      <c r="Z18" s="47">
        <v>89.241000000000014</v>
      </c>
      <c r="AA18" s="47">
        <v>64.109000000000009</v>
      </c>
      <c r="AB18" s="47">
        <v>401.65699999999998</v>
      </c>
      <c r="AC18" s="47">
        <v>331.51900000000001</v>
      </c>
      <c r="AD18" s="47">
        <v>0</v>
      </c>
      <c r="AE18" s="47">
        <v>38.858999999999995</v>
      </c>
      <c r="AF18" s="47">
        <v>46.760999999999996</v>
      </c>
      <c r="AG18" s="47">
        <v>241.26</v>
      </c>
      <c r="AH18" s="47">
        <v>4.6390000000000002</v>
      </c>
      <c r="AI18" s="47">
        <v>70.138000000000005</v>
      </c>
      <c r="AJ18" s="47">
        <v>0</v>
      </c>
      <c r="AK18" s="47">
        <v>0</v>
      </c>
      <c r="AL18" s="47">
        <v>61.387</v>
      </c>
      <c r="AM18" s="47">
        <v>194.23000000000002</v>
      </c>
      <c r="AN18" s="47">
        <v>75.902000000000015</v>
      </c>
      <c r="AO18" s="10"/>
      <c r="AP18" s="10"/>
      <c r="AQ18" s="10"/>
    </row>
    <row r="19" spans="1:43" ht="18.75" customHeight="1" x14ac:dyDescent="0.3">
      <c r="A19" s="44" t="s">
        <v>70</v>
      </c>
      <c r="B19" s="49">
        <v>135.26300000000001</v>
      </c>
      <c r="C19" s="49">
        <v>135.26300000000001</v>
      </c>
      <c r="D19" s="49">
        <v>0</v>
      </c>
      <c r="E19" s="49">
        <v>38.482999999999997</v>
      </c>
      <c r="F19" s="49">
        <v>20.181000000000001</v>
      </c>
      <c r="G19" s="49">
        <v>76.599000000000004</v>
      </c>
      <c r="H19" s="49">
        <v>0</v>
      </c>
      <c r="I19" s="49">
        <v>0</v>
      </c>
      <c r="J19" s="49">
        <v>0</v>
      </c>
      <c r="K19" s="49">
        <v>0</v>
      </c>
      <c r="L19" s="49">
        <v>40.005000000000003</v>
      </c>
      <c r="M19" s="49">
        <v>95.25800000000001</v>
      </c>
      <c r="N19" s="49">
        <v>0</v>
      </c>
      <c r="O19" s="46">
        <v>364.64499999999998</v>
      </c>
      <c r="P19" s="46">
        <v>248.56100000000004</v>
      </c>
      <c r="Q19" s="46">
        <v>0</v>
      </c>
      <c r="R19" s="46">
        <v>1.4470000000000001</v>
      </c>
      <c r="S19" s="46">
        <v>0.62900000000000045</v>
      </c>
      <c r="T19" s="46">
        <v>219.34100000000001</v>
      </c>
      <c r="U19" s="46">
        <v>27.144000000000002</v>
      </c>
      <c r="V19" s="46">
        <v>116.084</v>
      </c>
      <c r="W19" s="46">
        <v>0</v>
      </c>
      <c r="X19" s="46">
        <v>0</v>
      </c>
      <c r="Y19" s="46">
        <v>0</v>
      </c>
      <c r="Z19" s="46">
        <v>198.90899999999999</v>
      </c>
      <c r="AA19" s="46">
        <v>49.652000000000001</v>
      </c>
      <c r="AB19" s="46">
        <v>499.90800000000002</v>
      </c>
      <c r="AC19" s="46">
        <v>383.82400000000007</v>
      </c>
      <c r="AD19" s="46">
        <v>0</v>
      </c>
      <c r="AE19" s="46">
        <v>39.93</v>
      </c>
      <c r="AF19" s="46">
        <v>20.810000000000002</v>
      </c>
      <c r="AG19" s="46">
        <v>295.94</v>
      </c>
      <c r="AH19" s="46">
        <v>27.144000000000002</v>
      </c>
      <c r="AI19" s="46">
        <v>116.084</v>
      </c>
      <c r="AJ19" s="46">
        <v>0</v>
      </c>
      <c r="AK19" s="46">
        <v>0</v>
      </c>
      <c r="AL19" s="46">
        <v>40.005000000000003</v>
      </c>
      <c r="AM19" s="46">
        <v>294.16700000000003</v>
      </c>
      <c r="AN19" s="46">
        <v>49.652000000000001</v>
      </c>
      <c r="AO19" s="10"/>
      <c r="AP19" s="10"/>
      <c r="AQ19" s="10"/>
    </row>
    <row r="20" spans="1:43" ht="18.75" customHeight="1" x14ac:dyDescent="0.3">
      <c r="A20" s="44" t="s">
        <v>71</v>
      </c>
      <c r="B20" s="49">
        <v>162.12299999999999</v>
      </c>
      <c r="C20" s="49">
        <v>162.12299999999999</v>
      </c>
      <c r="D20" s="49">
        <v>42.489999999999995</v>
      </c>
      <c r="E20" s="49">
        <v>63.677999999999997</v>
      </c>
      <c r="F20" s="49">
        <v>0</v>
      </c>
      <c r="G20" s="49">
        <v>21.172000000000015</v>
      </c>
      <c r="H20" s="49">
        <v>34.782999999999994</v>
      </c>
      <c r="I20" s="49">
        <v>0</v>
      </c>
      <c r="J20" s="49">
        <v>0</v>
      </c>
      <c r="K20" s="49">
        <v>0</v>
      </c>
      <c r="L20" s="49">
        <v>59.898000000000003</v>
      </c>
      <c r="M20" s="49">
        <v>90.669999999999987</v>
      </c>
      <c r="N20" s="49">
        <v>11.555</v>
      </c>
      <c r="O20" s="46">
        <v>340.10600000000011</v>
      </c>
      <c r="P20" s="46">
        <v>340.10600000000011</v>
      </c>
      <c r="Q20" s="46">
        <v>19.324000000000002</v>
      </c>
      <c r="R20" s="46">
        <v>42.086000000000006</v>
      </c>
      <c r="S20" s="46">
        <v>5.7469999999999999</v>
      </c>
      <c r="T20" s="46">
        <v>114.62800000000001</v>
      </c>
      <c r="U20" s="46">
        <v>158.32100000000003</v>
      </c>
      <c r="V20" s="46">
        <v>0</v>
      </c>
      <c r="W20" s="46">
        <v>0</v>
      </c>
      <c r="X20" s="46">
        <v>0</v>
      </c>
      <c r="Y20" s="46">
        <v>0</v>
      </c>
      <c r="Z20" s="46">
        <v>272.57799999999997</v>
      </c>
      <c r="AA20" s="46">
        <v>67.528000000000006</v>
      </c>
      <c r="AB20" s="46">
        <v>502.2290000000001</v>
      </c>
      <c r="AC20" s="46">
        <v>502.2290000000001</v>
      </c>
      <c r="AD20" s="46">
        <v>61.813999999999993</v>
      </c>
      <c r="AE20" s="46">
        <v>105.76400000000001</v>
      </c>
      <c r="AF20" s="46">
        <v>5.7469999999999999</v>
      </c>
      <c r="AG20" s="46">
        <v>135.80000000000004</v>
      </c>
      <c r="AH20" s="46">
        <v>193.10400000000001</v>
      </c>
      <c r="AI20" s="46">
        <v>0</v>
      </c>
      <c r="AJ20" s="46">
        <v>0</v>
      </c>
      <c r="AK20" s="46">
        <v>0</v>
      </c>
      <c r="AL20" s="46">
        <v>59.898000000000003</v>
      </c>
      <c r="AM20" s="46">
        <v>363.24799999999993</v>
      </c>
      <c r="AN20" s="46">
        <v>79.082999999999998</v>
      </c>
      <c r="AO20" s="10"/>
      <c r="AP20" s="10"/>
      <c r="AQ20" s="10"/>
    </row>
    <row r="21" spans="1:43" ht="18.75" customHeight="1" x14ac:dyDescent="0.3">
      <c r="A21" s="44" t="s">
        <v>72</v>
      </c>
      <c r="B21" s="49">
        <v>124.80599999999994</v>
      </c>
      <c r="C21" s="49">
        <v>113.11399999999999</v>
      </c>
      <c r="D21" s="49">
        <v>0</v>
      </c>
      <c r="E21" s="49">
        <v>104.98699999999999</v>
      </c>
      <c r="F21" s="49">
        <v>2.421999999999997</v>
      </c>
      <c r="G21" s="49">
        <v>5.7050000000000001</v>
      </c>
      <c r="H21" s="49">
        <v>0</v>
      </c>
      <c r="I21" s="49">
        <v>11.692000000000013</v>
      </c>
      <c r="J21" s="49">
        <v>0</v>
      </c>
      <c r="K21" s="49">
        <v>0</v>
      </c>
      <c r="L21" s="49">
        <v>102.90199999999999</v>
      </c>
      <c r="M21" s="49">
        <v>7.7389999999999999</v>
      </c>
      <c r="N21" s="49">
        <v>2.4729999999999999</v>
      </c>
      <c r="O21" s="46">
        <v>355.06799999999993</v>
      </c>
      <c r="P21" s="46">
        <v>280.22399999999999</v>
      </c>
      <c r="Q21" s="46">
        <v>0</v>
      </c>
      <c r="R21" s="46">
        <v>149.56100000000004</v>
      </c>
      <c r="S21" s="46">
        <v>0</v>
      </c>
      <c r="T21" s="46">
        <v>130.66299999999995</v>
      </c>
      <c r="U21" s="46">
        <v>0</v>
      </c>
      <c r="V21" s="46">
        <v>74.844000000000008</v>
      </c>
      <c r="W21" s="46">
        <v>0</v>
      </c>
      <c r="X21" s="46">
        <v>0</v>
      </c>
      <c r="Y21" s="46">
        <v>4.3780000000000001</v>
      </c>
      <c r="Z21" s="46">
        <v>161.32400000000001</v>
      </c>
      <c r="AA21" s="46">
        <v>114.52199999999999</v>
      </c>
      <c r="AB21" s="46">
        <v>479.87399999999985</v>
      </c>
      <c r="AC21" s="46">
        <v>393.33799999999997</v>
      </c>
      <c r="AD21" s="46">
        <v>0</v>
      </c>
      <c r="AE21" s="46">
        <v>254.54800000000003</v>
      </c>
      <c r="AF21" s="46">
        <v>2.421999999999997</v>
      </c>
      <c r="AG21" s="46">
        <v>136.36799999999997</v>
      </c>
      <c r="AH21" s="46">
        <v>0</v>
      </c>
      <c r="AI21" s="46">
        <v>86.536000000000016</v>
      </c>
      <c r="AJ21" s="46">
        <v>0</v>
      </c>
      <c r="AK21" s="46">
        <v>0</v>
      </c>
      <c r="AL21" s="46">
        <v>107.27999999999999</v>
      </c>
      <c r="AM21" s="46">
        <v>169.06300000000002</v>
      </c>
      <c r="AN21" s="46">
        <v>116.99499999999999</v>
      </c>
      <c r="AO21" s="10"/>
      <c r="AP21" s="10"/>
      <c r="AQ21" s="10"/>
    </row>
    <row r="22" spans="1:43" ht="18.75" customHeight="1" x14ac:dyDescent="0.3">
      <c r="A22" s="44" t="s">
        <v>73</v>
      </c>
      <c r="B22" s="49">
        <v>86.26400000000001</v>
      </c>
      <c r="C22" s="49">
        <v>86.26400000000001</v>
      </c>
      <c r="D22" s="49">
        <v>0</v>
      </c>
      <c r="E22" s="49">
        <v>53.876999999999995</v>
      </c>
      <c r="F22" s="49">
        <v>32.387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86.26400000000001</v>
      </c>
      <c r="M22" s="49">
        <v>0</v>
      </c>
      <c r="N22" s="49">
        <v>0</v>
      </c>
      <c r="O22" s="46">
        <v>289.09099999999995</v>
      </c>
      <c r="P22" s="46">
        <v>261.45999999999998</v>
      </c>
      <c r="Q22" s="46">
        <v>0</v>
      </c>
      <c r="R22" s="46">
        <v>14.3</v>
      </c>
      <c r="S22" s="46">
        <v>16.744</v>
      </c>
      <c r="T22" s="46">
        <v>230.41599999999997</v>
      </c>
      <c r="U22" s="46">
        <v>0</v>
      </c>
      <c r="V22" s="46">
        <v>27.631</v>
      </c>
      <c r="W22" s="46">
        <v>0</v>
      </c>
      <c r="X22" s="46">
        <v>0</v>
      </c>
      <c r="Y22" s="46">
        <v>0</v>
      </c>
      <c r="Z22" s="46">
        <v>169.179</v>
      </c>
      <c r="AA22" s="46">
        <v>92.280999999999992</v>
      </c>
      <c r="AB22" s="46">
        <v>375.35499999999996</v>
      </c>
      <c r="AC22" s="46">
        <v>347.72399999999999</v>
      </c>
      <c r="AD22" s="46">
        <v>0</v>
      </c>
      <c r="AE22" s="46">
        <v>68.176999999999992</v>
      </c>
      <c r="AF22" s="46">
        <v>49.131</v>
      </c>
      <c r="AG22" s="46">
        <v>230.41599999999997</v>
      </c>
      <c r="AH22" s="46">
        <v>0</v>
      </c>
      <c r="AI22" s="46">
        <v>27.631</v>
      </c>
      <c r="AJ22" s="46">
        <v>0</v>
      </c>
      <c r="AK22" s="46">
        <v>0</v>
      </c>
      <c r="AL22" s="46">
        <v>86.26400000000001</v>
      </c>
      <c r="AM22" s="46">
        <v>169.179</v>
      </c>
      <c r="AN22" s="46">
        <v>92.280999999999992</v>
      </c>
      <c r="AO22" s="10"/>
      <c r="AP22" s="48"/>
      <c r="AQ22" s="10"/>
    </row>
    <row r="23" spans="1:43" ht="18.75" customHeight="1" x14ac:dyDescent="0.3">
      <c r="A23" s="44" t="s">
        <v>74</v>
      </c>
      <c r="B23" s="49">
        <v>106.797</v>
      </c>
      <c r="C23" s="49">
        <v>106.797</v>
      </c>
      <c r="D23" s="49">
        <v>20.39</v>
      </c>
      <c r="E23" s="49">
        <v>69.038999999999987</v>
      </c>
      <c r="F23" s="49">
        <v>0</v>
      </c>
      <c r="G23" s="49">
        <v>17.368000000000006</v>
      </c>
      <c r="H23" s="49">
        <v>0</v>
      </c>
      <c r="I23" s="49">
        <v>0</v>
      </c>
      <c r="J23" s="49">
        <v>0</v>
      </c>
      <c r="K23" s="49">
        <v>13.326000000000001</v>
      </c>
      <c r="L23" s="49">
        <v>93.471000000000004</v>
      </c>
      <c r="M23" s="49">
        <v>0</v>
      </c>
      <c r="N23" s="49">
        <v>0</v>
      </c>
      <c r="O23" s="46">
        <v>285.47399999999993</v>
      </c>
      <c r="P23" s="46">
        <v>264.6699999999999</v>
      </c>
      <c r="Q23" s="46">
        <v>1.048</v>
      </c>
      <c r="R23" s="46">
        <v>12.188000000000001</v>
      </c>
      <c r="S23" s="46">
        <v>0</v>
      </c>
      <c r="T23" s="46">
        <v>233.26799999999994</v>
      </c>
      <c r="U23" s="46">
        <v>18.166000000000004</v>
      </c>
      <c r="V23" s="46">
        <v>20.804000000000002</v>
      </c>
      <c r="W23" s="46">
        <v>0</v>
      </c>
      <c r="X23" s="46">
        <v>0</v>
      </c>
      <c r="Y23" s="46">
        <v>1.635</v>
      </c>
      <c r="Z23" s="46">
        <v>247.42399999999998</v>
      </c>
      <c r="AA23" s="46">
        <v>15.611000000000002</v>
      </c>
      <c r="AB23" s="46">
        <v>392.27099999999996</v>
      </c>
      <c r="AC23" s="46">
        <v>371.46699999999987</v>
      </c>
      <c r="AD23" s="46">
        <v>21.438000000000002</v>
      </c>
      <c r="AE23" s="46">
        <v>81.22699999999999</v>
      </c>
      <c r="AF23" s="46">
        <v>0</v>
      </c>
      <c r="AG23" s="46">
        <v>250.63599999999994</v>
      </c>
      <c r="AH23" s="46">
        <v>18.166000000000004</v>
      </c>
      <c r="AI23" s="46">
        <v>20.804000000000002</v>
      </c>
      <c r="AJ23" s="46">
        <v>0</v>
      </c>
      <c r="AK23" s="46">
        <v>13.326000000000001</v>
      </c>
      <c r="AL23" s="46">
        <v>95.106000000000009</v>
      </c>
      <c r="AM23" s="46">
        <v>247.42399999999998</v>
      </c>
      <c r="AN23" s="46">
        <v>15.611000000000002</v>
      </c>
      <c r="AO23" s="10"/>
      <c r="AP23" s="10"/>
      <c r="AQ23" s="10"/>
    </row>
    <row r="24" spans="1:43" ht="18.75" customHeight="1" x14ac:dyDescent="0.3">
      <c r="A24" s="44" t="s">
        <v>75</v>
      </c>
      <c r="B24" s="49">
        <v>22.087</v>
      </c>
      <c r="C24" s="49">
        <v>22.086999999999996</v>
      </c>
      <c r="D24" s="49">
        <v>0</v>
      </c>
      <c r="E24" s="49">
        <v>7.6430000000000007</v>
      </c>
      <c r="F24" s="49">
        <v>0</v>
      </c>
      <c r="G24" s="49">
        <v>14.443999999999997</v>
      </c>
      <c r="H24" s="49">
        <v>0</v>
      </c>
      <c r="I24" s="49">
        <v>0</v>
      </c>
      <c r="J24" s="49">
        <v>0</v>
      </c>
      <c r="K24" s="49">
        <v>5.4049999999999994</v>
      </c>
      <c r="L24" s="49">
        <v>16.681999999999999</v>
      </c>
      <c r="M24" s="49">
        <v>0</v>
      </c>
      <c r="N24" s="49">
        <v>0</v>
      </c>
      <c r="O24" s="46">
        <v>289.01599999999996</v>
      </c>
      <c r="P24" s="46">
        <v>253.67999999999998</v>
      </c>
      <c r="Q24" s="46">
        <v>2.5470000000000002</v>
      </c>
      <c r="R24" s="46">
        <v>24.531000000000002</v>
      </c>
      <c r="S24" s="46">
        <v>0.65600000000000003</v>
      </c>
      <c r="T24" s="46">
        <v>201.01399999999998</v>
      </c>
      <c r="U24" s="46">
        <v>24.932000000000002</v>
      </c>
      <c r="V24" s="46">
        <v>35.335999999999999</v>
      </c>
      <c r="W24" s="46">
        <v>0</v>
      </c>
      <c r="X24" s="46">
        <v>0</v>
      </c>
      <c r="Y24" s="46">
        <v>7.2390000000000008</v>
      </c>
      <c r="Z24" s="46">
        <v>222.74099999999999</v>
      </c>
      <c r="AA24" s="46">
        <v>23.7</v>
      </c>
      <c r="AB24" s="46">
        <v>311.10299999999995</v>
      </c>
      <c r="AC24" s="46">
        <v>275.767</v>
      </c>
      <c r="AD24" s="46">
        <v>2.5470000000000002</v>
      </c>
      <c r="AE24" s="46">
        <v>32.174000000000007</v>
      </c>
      <c r="AF24" s="46">
        <v>0.65600000000000003</v>
      </c>
      <c r="AG24" s="46">
        <v>215.45799999999997</v>
      </c>
      <c r="AH24" s="46">
        <v>24.932000000000002</v>
      </c>
      <c r="AI24" s="46">
        <v>35.335999999999999</v>
      </c>
      <c r="AJ24" s="46">
        <v>0</v>
      </c>
      <c r="AK24" s="46">
        <v>5.4049999999999994</v>
      </c>
      <c r="AL24" s="46">
        <v>23.920999999999999</v>
      </c>
      <c r="AM24" s="46">
        <v>222.74099999999999</v>
      </c>
      <c r="AN24" s="46">
        <v>23.7</v>
      </c>
      <c r="AO24" s="10"/>
      <c r="AP24" s="10"/>
      <c r="AQ24" s="10"/>
    </row>
    <row r="25" spans="1:43" ht="18.75" customHeight="1" x14ac:dyDescent="0.3">
      <c r="A25" s="44" t="s">
        <v>76</v>
      </c>
      <c r="B25" s="49">
        <v>95.52000000000001</v>
      </c>
      <c r="C25" s="49">
        <v>95.52</v>
      </c>
      <c r="D25" s="49">
        <v>0</v>
      </c>
      <c r="E25" s="49">
        <v>91.530999999999992</v>
      </c>
      <c r="F25" s="49">
        <v>3.9890000000000008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95.52</v>
      </c>
      <c r="M25" s="49">
        <v>0</v>
      </c>
      <c r="N25" s="49">
        <v>0</v>
      </c>
      <c r="O25" s="46">
        <v>136.76500000000004</v>
      </c>
      <c r="P25" s="46">
        <v>106.02200000000001</v>
      </c>
      <c r="Q25" s="46">
        <v>0.90800000000000036</v>
      </c>
      <c r="R25" s="46">
        <v>14.373999999999999</v>
      </c>
      <c r="S25" s="46">
        <v>41.333000000000006</v>
      </c>
      <c r="T25" s="46">
        <v>42.29</v>
      </c>
      <c r="U25" s="46">
        <v>7.1170000000000009</v>
      </c>
      <c r="V25" s="46">
        <v>30.742999999999999</v>
      </c>
      <c r="W25" s="46">
        <v>0</v>
      </c>
      <c r="X25" s="46">
        <v>0</v>
      </c>
      <c r="Y25" s="46">
        <v>3.5459999999999998</v>
      </c>
      <c r="Z25" s="46">
        <v>76.037000000000006</v>
      </c>
      <c r="AA25" s="46">
        <v>26.439</v>
      </c>
      <c r="AB25" s="46">
        <v>232.28500000000005</v>
      </c>
      <c r="AC25" s="46">
        <v>201.542</v>
      </c>
      <c r="AD25" s="46">
        <v>0.90800000000000036</v>
      </c>
      <c r="AE25" s="46">
        <v>105.90499999999999</v>
      </c>
      <c r="AF25" s="46">
        <v>45.322000000000003</v>
      </c>
      <c r="AG25" s="46">
        <v>42.29</v>
      </c>
      <c r="AH25" s="46">
        <v>7.1170000000000009</v>
      </c>
      <c r="AI25" s="46">
        <v>30.742999999999999</v>
      </c>
      <c r="AJ25" s="46">
        <v>0</v>
      </c>
      <c r="AK25" s="46">
        <v>0</v>
      </c>
      <c r="AL25" s="46">
        <v>99.066000000000003</v>
      </c>
      <c r="AM25" s="46">
        <v>76.037000000000006</v>
      </c>
      <c r="AN25" s="46">
        <v>26.439</v>
      </c>
      <c r="AO25" s="10"/>
      <c r="AP25" s="10"/>
      <c r="AQ25" s="10"/>
    </row>
    <row r="26" spans="1:43" ht="18.75" customHeight="1" x14ac:dyDescent="0.3">
      <c r="A26" s="44" t="s">
        <v>77</v>
      </c>
      <c r="B26" s="49">
        <v>153.61000000000001</v>
      </c>
      <c r="C26" s="49">
        <v>153.61000000000001</v>
      </c>
      <c r="D26" s="49">
        <v>0</v>
      </c>
      <c r="E26" s="49">
        <v>121.548</v>
      </c>
      <c r="F26" s="49">
        <v>0</v>
      </c>
      <c r="G26" s="49">
        <v>32.062000000000005</v>
      </c>
      <c r="H26" s="49">
        <v>0</v>
      </c>
      <c r="I26" s="49">
        <v>0</v>
      </c>
      <c r="J26" s="49">
        <v>0</v>
      </c>
      <c r="K26" s="49">
        <v>0</v>
      </c>
      <c r="L26" s="49">
        <v>121.548</v>
      </c>
      <c r="M26" s="49">
        <v>32.062000000000005</v>
      </c>
      <c r="N26" s="49">
        <v>0</v>
      </c>
      <c r="O26" s="46">
        <v>337.01</v>
      </c>
      <c r="P26" s="46">
        <v>259.34399999999999</v>
      </c>
      <c r="Q26" s="46">
        <v>0</v>
      </c>
      <c r="R26" s="46">
        <v>26.972000000000001</v>
      </c>
      <c r="S26" s="46">
        <v>19.355</v>
      </c>
      <c r="T26" s="46">
        <v>212.01999999999998</v>
      </c>
      <c r="U26" s="46">
        <v>0.997</v>
      </c>
      <c r="V26" s="46">
        <v>77.665999999999997</v>
      </c>
      <c r="W26" s="46">
        <v>0</v>
      </c>
      <c r="X26" s="46">
        <v>0</v>
      </c>
      <c r="Y26" s="46">
        <v>0</v>
      </c>
      <c r="Z26" s="46">
        <v>221.458</v>
      </c>
      <c r="AA26" s="46">
        <v>37.886000000000003</v>
      </c>
      <c r="AB26" s="46">
        <v>490.62</v>
      </c>
      <c r="AC26" s="46">
        <v>412.95400000000001</v>
      </c>
      <c r="AD26" s="46">
        <v>0</v>
      </c>
      <c r="AE26" s="46">
        <v>148.52000000000001</v>
      </c>
      <c r="AF26" s="46">
        <v>19.355</v>
      </c>
      <c r="AG26" s="46">
        <v>244.08199999999999</v>
      </c>
      <c r="AH26" s="46">
        <v>0.997</v>
      </c>
      <c r="AI26" s="46">
        <v>77.665999999999997</v>
      </c>
      <c r="AJ26" s="46">
        <v>0</v>
      </c>
      <c r="AK26" s="46">
        <v>0</v>
      </c>
      <c r="AL26" s="46">
        <v>121.548</v>
      </c>
      <c r="AM26" s="46">
        <v>253.52</v>
      </c>
      <c r="AN26" s="46">
        <v>37.886000000000003</v>
      </c>
      <c r="AO26" s="10"/>
      <c r="AP26" s="10"/>
      <c r="AQ26" s="10"/>
    </row>
    <row r="27" spans="1:43" s="8" customFormat="1" ht="18.75" customHeight="1" x14ac:dyDescent="0.3">
      <c r="A27" s="44" t="s">
        <v>78</v>
      </c>
      <c r="B27" s="50">
        <v>122.70099999999999</v>
      </c>
      <c r="C27" s="50">
        <v>122.70099999999999</v>
      </c>
      <c r="D27" s="50">
        <v>0</v>
      </c>
      <c r="E27" s="50">
        <v>62.945999999999998</v>
      </c>
      <c r="F27" s="50">
        <v>0</v>
      </c>
      <c r="G27" s="50">
        <v>59.75500000000001</v>
      </c>
      <c r="H27" s="50">
        <v>0</v>
      </c>
      <c r="I27" s="50">
        <v>0</v>
      </c>
      <c r="J27" s="50">
        <v>0</v>
      </c>
      <c r="K27" s="50">
        <v>0</v>
      </c>
      <c r="L27" s="50">
        <v>122.70099999999999</v>
      </c>
      <c r="M27" s="50">
        <v>0</v>
      </c>
      <c r="N27" s="50">
        <v>0</v>
      </c>
      <c r="O27" s="51">
        <v>475.59399999999994</v>
      </c>
      <c r="P27" s="51">
        <v>345.85199999999986</v>
      </c>
      <c r="Q27" s="51">
        <v>0</v>
      </c>
      <c r="R27" s="51">
        <v>7.1550000000000002</v>
      </c>
      <c r="S27" s="51">
        <v>22.477</v>
      </c>
      <c r="T27" s="51">
        <v>255.00100000000003</v>
      </c>
      <c r="U27" s="51">
        <v>61.219000000000008</v>
      </c>
      <c r="V27" s="51">
        <v>129.74200000000002</v>
      </c>
      <c r="W27" s="51">
        <v>0</v>
      </c>
      <c r="X27" s="51">
        <v>0</v>
      </c>
      <c r="Y27" s="51">
        <v>0</v>
      </c>
      <c r="Z27" s="51">
        <v>182.70399999999998</v>
      </c>
      <c r="AA27" s="51">
        <v>163.148</v>
      </c>
      <c r="AB27" s="51">
        <v>598.29499999999996</v>
      </c>
      <c r="AC27" s="51">
        <v>468.55299999999988</v>
      </c>
      <c r="AD27" s="51">
        <v>0</v>
      </c>
      <c r="AE27" s="51">
        <v>70.100999999999999</v>
      </c>
      <c r="AF27" s="51">
        <v>22.477</v>
      </c>
      <c r="AG27" s="51">
        <v>314.75600000000003</v>
      </c>
      <c r="AH27" s="51">
        <v>61.219000000000008</v>
      </c>
      <c r="AI27" s="51">
        <v>129.74200000000002</v>
      </c>
      <c r="AJ27" s="51">
        <v>0</v>
      </c>
      <c r="AK27" s="51">
        <v>0</v>
      </c>
      <c r="AL27" s="51">
        <v>122.70099999999999</v>
      </c>
      <c r="AM27" s="51">
        <v>182.70399999999998</v>
      </c>
      <c r="AN27" s="51">
        <v>163.148</v>
      </c>
      <c r="AO27" s="10"/>
      <c r="AP27" s="10"/>
      <c r="AQ27" s="10"/>
    </row>
    <row r="28" spans="1:43" ht="18.75" customHeight="1" x14ac:dyDescent="0.3">
      <c r="A28" s="44" t="s">
        <v>79</v>
      </c>
      <c r="B28" s="49">
        <v>112.44800000000001</v>
      </c>
      <c r="C28" s="49">
        <v>112.44799999999998</v>
      </c>
      <c r="D28" s="49">
        <v>0</v>
      </c>
      <c r="E28" s="49">
        <v>37.029999999999994</v>
      </c>
      <c r="F28" s="49">
        <v>1.9650000000000001</v>
      </c>
      <c r="G28" s="49">
        <v>73.452999999999989</v>
      </c>
      <c r="H28" s="49">
        <v>0</v>
      </c>
      <c r="I28" s="49">
        <v>0</v>
      </c>
      <c r="J28" s="49">
        <v>0</v>
      </c>
      <c r="K28" s="49">
        <v>0</v>
      </c>
      <c r="L28" s="49">
        <v>51.893999999999998</v>
      </c>
      <c r="M28" s="49">
        <v>60.553999999999988</v>
      </c>
      <c r="N28" s="49">
        <v>0</v>
      </c>
      <c r="O28" s="46">
        <v>510.01899999999989</v>
      </c>
      <c r="P28" s="46">
        <v>274.95999999999998</v>
      </c>
      <c r="Q28" s="46">
        <v>0</v>
      </c>
      <c r="R28" s="46">
        <v>22.091999999999992</v>
      </c>
      <c r="S28" s="46">
        <v>0</v>
      </c>
      <c r="T28" s="46">
        <v>208.40700000000004</v>
      </c>
      <c r="U28" s="46">
        <v>44.460999999999999</v>
      </c>
      <c r="V28" s="46">
        <v>235.05900000000005</v>
      </c>
      <c r="W28" s="46">
        <v>0</v>
      </c>
      <c r="X28" s="46">
        <v>0</v>
      </c>
      <c r="Y28" s="46">
        <v>21.291999999999991</v>
      </c>
      <c r="Z28" s="46">
        <v>152.83300000000003</v>
      </c>
      <c r="AA28" s="46">
        <v>100.83499999999999</v>
      </c>
      <c r="AB28" s="46">
        <v>622.46699999999987</v>
      </c>
      <c r="AC28" s="46">
        <v>387.40799999999996</v>
      </c>
      <c r="AD28" s="46">
        <v>0</v>
      </c>
      <c r="AE28" s="46">
        <v>59.121999999999986</v>
      </c>
      <c r="AF28" s="46">
        <v>1.9650000000000001</v>
      </c>
      <c r="AG28" s="46">
        <v>281.86</v>
      </c>
      <c r="AH28" s="46">
        <v>44.460999999999999</v>
      </c>
      <c r="AI28" s="46">
        <v>235.05900000000005</v>
      </c>
      <c r="AJ28" s="46">
        <v>0</v>
      </c>
      <c r="AK28" s="46">
        <v>0</v>
      </c>
      <c r="AL28" s="46">
        <v>73.185999999999993</v>
      </c>
      <c r="AM28" s="46">
        <v>213.387</v>
      </c>
      <c r="AN28" s="46">
        <v>100.83499999999999</v>
      </c>
      <c r="AO28" s="10"/>
      <c r="AP28" s="10"/>
      <c r="AQ28" s="10"/>
    </row>
    <row r="29" spans="1:43" ht="18.75" customHeight="1" x14ac:dyDescent="0.3">
      <c r="A29" s="44" t="s">
        <v>80</v>
      </c>
      <c r="B29" s="49">
        <v>38.933999999999997</v>
      </c>
      <c r="C29" s="49">
        <v>38.933999999999997</v>
      </c>
      <c r="D29" s="49">
        <v>0</v>
      </c>
      <c r="E29" s="49">
        <v>38.933999999999997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38.933999999999997</v>
      </c>
      <c r="M29" s="49">
        <v>0</v>
      </c>
      <c r="N29" s="49">
        <v>0</v>
      </c>
      <c r="O29" s="46">
        <v>389.03000000000009</v>
      </c>
      <c r="P29" s="46">
        <v>178.06499999999997</v>
      </c>
      <c r="Q29" s="46">
        <v>0</v>
      </c>
      <c r="R29" s="46">
        <v>1.6019999999999999</v>
      </c>
      <c r="S29" s="46">
        <v>0</v>
      </c>
      <c r="T29" s="46">
        <v>130.07300000000001</v>
      </c>
      <c r="U29" s="46">
        <v>46.39</v>
      </c>
      <c r="V29" s="46">
        <v>210.96500000000003</v>
      </c>
      <c r="W29" s="46">
        <v>0</v>
      </c>
      <c r="X29" s="46">
        <v>0</v>
      </c>
      <c r="Y29" s="46">
        <v>0</v>
      </c>
      <c r="Z29" s="46">
        <v>163.25899999999999</v>
      </c>
      <c r="AA29" s="46">
        <v>14.806000000000001</v>
      </c>
      <c r="AB29" s="46">
        <v>427.96400000000006</v>
      </c>
      <c r="AC29" s="46">
        <v>216.99899999999997</v>
      </c>
      <c r="AD29" s="46">
        <v>0</v>
      </c>
      <c r="AE29" s="46">
        <v>40.535999999999994</v>
      </c>
      <c r="AF29" s="46">
        <v>0</v>
      </c>
      <c r="AG29" s="46">
        <v>130.07300000000001</v>
      </c>
      <c r="AH29" s="46">
        <v>46.39</v>
      </c>
      <c r="AI29" s="46">
        <v>210.96500000000003</v>
      </c>
      <c r="AJ29" s="46">
        <v>0</v>
      </c>
      <c r="AK29" s="46">
        <v>0</v>
      </c>
      <c r="AL29" s="46">
        <v>38.933999999999997</v>
      </c>
      <c r="AM29" s="46">
        <v>163.25899999999999</v>
      </c>
      <c r="AN29" s="46">
        <v>14.806000000000001</v>
      </c>
      <c r="AO29" s="10"/>
      <c r="AP29" s="10"/>
      <c r="AQ29" s="10"/>
    </row>
    <row r="30" spans="1:43" ht="18.75" customHeight="1" x14ac:dyDescent="0.3">
      <c r="A30" s="44" t="s">
        <v>81</v>
      </c>
      <c r="B30" s="49">
        <v>82.25800000000001</v>
      </c>
      <c r="C30" s="49">
        <v>82.257999999999996</v>
      </c>
      <c r="D30" s="49">
        <v>0</v>
      </c>
      <c r="E30" s="49">
        <v>66.322999999999993</v>
      </c>
      <c r="F30" s="49">
        <v>2.1189999999999962</v>
      </c>
      <c r="G30" s="49">
        <v>13.816000000000003</v>
      </c>
      <c r="H30" s="49">
        <v>0</v>
      </c>
      <c r="I30" s="49">
        <v>0</v>
      </c>
      <c r="J30" s="49">
        <v>0</v>
      </c>
      <c r="K30" s="49">
        <v>0</v>
      </c>
      <c r="L30" s="49">
        <v>26.228999999999999</v>
      </c>
      <c r="M30" s="49">
        <v>56.028999999999996</v>
      </c>
      <c r="N30" s="49">
        <v>0</v>
      </c>
      <c r="O30" s="46">
        <v>188.31600000000003</v>
      </c>
      <c r="P30" s="46">
        <v>188.31600000000003</v>
      </c>
      <c r="Q30" s="46">
        <v>0</v>
      </c>
      <c r="R30" s="46">
        <v>102.57599999999999</v>
      </c>
      <c r="S30" s="46">
        <v>21.143000000000001</v>
      </c>
      <c r="T30" s="46">
        <v>34.906999999999996</v>
      </c>
      <c r="U30" s="46">
        <v>29.690000000000005</v>
      </c>
      <c r="V30" s="46">
        <v>0</v>
      </c>
      <c r="W30" s="46">
        <v>0</v>
      </c>
      <c r="X30" s="46">
        <v>0</v>
      </c>
      <c r="Y30" s="46">
        <v>0</v>
      </c>
      <c r="Z30" s="46">
        <v>158.29400000000004</v>
      </c>
      <c r="AA30" s="46">
        <v>30.021999999999998</v>
      </c>
      <c r="AB30" s="46">
        <v>270.57400000000007</v>
      </c>
      <c r="AC30" s="46">
        <v>270.57400000000001</v>
      </c>
      <c r="AD30" s="46">
        <v>0</v>
      </c>
      <c r="AE30" s="46">
        <v>168.899</v>
      </c>
      <c r="AF30" s="46">
        <v>23.261999999999997</v>
      </c>
      <c r="AG30" s="46">
        <v>48.722999999999999</v>
      </c>
      <c r="AH30" s="46">
        <v>29.690000000000005</v>
      </c>
      <c r="AI30" s="46">
        <v>0</v>
      </c>
      <c r="AJ30" s="46">
        <v>0</v>
      </c>
      <c r="AK30" s="46">
        <v>0</v>
      </c>
      <c r="AL30" s="46">
        <v>26.228999999999999</v>
      </c>
      <c r="AM30" s="46">
        <v>214.32300000000004</v>
      </c>
      <c r="AN30" s="46">
        <v>30.021999999999998</v>
      </c>
      <c r="AO30" s="10"/>
      <c r="AP30" s="10"/>
      <c r="AQ30" s="10"/>
    </row>
    <row r="31" spans="1:43" ht="18.75" customHeight="1" x14ac:dyDescent="0.3">
      <c r="A31" s="44" t="s">
        <v>82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7">
        <v>281.666</v>
      </c>
      <c r="P31" s="47">
        <v>281.666</v>
      </c>
      <c r="Q31" s="47">
        <v>0.39700000000000002</v>
      </c>
      <c r="R31" s="47">
        <v>116.288</v>
      </c>
      <c r="S31" s="47">
        <v>0</v>
      </c>
      <c r="T31" s="47">
        <v>52.281000000000006</v>
      </c>
      <c r="U31" s="47">
        <v>112.69999999999999</v>
      </c>
      <c r="V31" s="47">
        <v>0</v>
      </c>
      <c r="W31" s="47">
        <v>0</v>
      </c>
      <c r="X31" s="47">
        <v>5.1180000000000003</v>
      </c>
      <c r="Y31" s="47">
        <v>10.670999999999999</v>
      </c>
      <c r="Z31" s="47">
        <v>244.60599999999999</v>
      </c>
      <c r="AA31" s="47">
        <v>21.271000000000001</v>
      </c>
      <c r="AB31" s="47">
        <v>281.666</v>
      </c>
      <c r="AC31" s="47">
        <v>281.666</v>
      </c>
      <c r="AD31" s="47">
        <v>0.39700000000000002</v>
      </c>
      <c r="AE31" s="47">
        <v>116.288</v>
      </c>
      <c r="AF31" s="47">
        <v>0</v>
      </c>
      <c r="AG31" s="47">
        <v>52.281000000000006</v>
      </c>
      <c r="AH31" s="47">
        <v>112.69999999999999</v>
      </c>
      <c r="AI31" s="47">
        <v>0</v>
      </c>
      <c r="AJ31" s="47">
        <v>0</v>
      </c>
      <c r="AK31" s="47">
        <v>5.1180000000000003</v>
      </c>
      <c r="AL31" s="47">
        <v>10.670999999999999</v>
      </c>
      <c r="AM31" s="47">
        <v>244.60599999999999</v>
      </c>
      <c r="AN31" s="47">
        <v>21.271000000000001</v>
      </c>
      <c r="AO31" s="10"/>
      <c r="AP31" s="10"/>
      <c r="AQ31" s="10"/>
    </row>
    <row r="32" spans="1:43" ht="18.75" customHeight="1" x14ac:dyDescent="0.3">
      <c r="A32" s="44" t="s">
        <v>83</v>
      </c>
      <c r="B32" s="45">
        <v>88.72</v>
      </c>
      <c r="C32" s="45">
        <v>88.720000000000013</v>
      </c>
      <c r="D32" s="45">
        <v>1.78</v>
      </c>
      <c r="E32" s="45">
        <v>86.940000000000012</v>
      </c>
      <c r="F32" s="45">
        <v>0</v>
      </c>
      <c r="G32" s="45">
        <v>0</v>
      </c>
      <c r="H32" s="45">
        <v>0</v>
      </c>
      <c r="I32" s="45">
        <v>0</v>
      </c>
      <c r="J32" s="45">
        <v>13.58</v>
      </c>
      <c r="K32" s="45">
        <v>75.140000000000015</v>
      </c>
      <c r="L32" s="45">
        <v>0</v>
      </c>
      <c r="M32" s="45">
        <v>0</v>
      </c>
      <c r="N32" s="45">
        <v>0</v>
      </c>
      <c r="O32" s="47">
        <v>238.86099999999996</v>
      </c>
      <c r="P32" s="47">
        <v>238.86099999999996</v>
      </c>
      <c r="Q32" s="47">
        <v>18.337</v>
      </c>
      <c r="R32" s="47">
        <v>185.01100000000002</v>
      </c>
      <c r="S32" s="47">
        <v>7.5380000000000003</v>
      </c>
      <c r="T32" s="47">
        <v>27.974999999999998</v>
      </c>
      <c r="U32" s="47">
        <v>0</v>
      </c>
      <c r="V32" s="47">
        <v>0</v>
      </c>
      <c r="W32" s="47">
        <v>7.8819999999999997</v>
      </c>
      <c r="X32" s="47">
        <v>13.423</v>
      </c>
      <c r="Y32" s="47">
        <v>50.51</v>
      </c>
      <c r="Z32" s="47">
        <v>161.85699999999997</v>
      </c>
      <c r="AA32" s="47">
        <v>5.1890000000000001</v>
      </c>
      <c r="AB32" s="47">
        <v>327.58099999999996</v>
      </c>
      <c r="AC32" s="47">
        <v>327.58099999999996</v>
      </c>
      <c r="AD32" s="47">
        <v>20.117000000000001</v>
      </c>
      <c r="AE32" s="47">
        <v>271.95100000000002</v>
      </c>
      <c r="AF32" s="47">
        <v>7.5380000000000003</v>
      </c>
      <c r="AG32" s="47">
        <v>27.974999999999998</v>
      </c>
      <c r="AH32" s="47">
        <v>0</v>
      </c>
      <c r="AI32" s="47">
        <v>0</v>
      </c>
      <c r="AJ32" s="47">
        <v>21.462</v>
      </c>
      <c r="AK32" s="47">
        <v>88.563000000000017</v>
      </c>
      <c r="AL32" s="47">
        <v>50.51</v>
      </c>
      <c r="AM32" s="47">
        <v>161.85699999999997</v>
      </c>
      <c r="AN32" s="47">
        <v>5.1890000000000001</v>
      </c>
      <c r="AO32" s="10"/>
      <c r="AP32" s="10"/>
      <c r="AQ32" s="10"/>
    </row>
    <row r="33" spans="1:43" ht="18.75" customHeight="1" x14ac:dyDescent="0.3">
      <c r="A33" s="44" t="s">
        <v>84</v>
      </c>
      <c r="B33" s="45">
        <v>196.62699999999998</v>
      </c>
      <c r="C33" s="45">
        <v>193.62899999999996</v>
      </c>
      <c r="D33" s="45">
        <v>0</v>
      </c>
      <c r="E33" s="45">
        <v>173.00299999999999</v>
      </c>
      <c r="F33" s="45">
        <v>0</v>
      </c>
      <c r="G33" s="45">
        <v>20.626000000000001</v>
      </c>
      <c r="H33" s="45">
        <v>0</v>
      </c>
      <c r="I33" s="45">
        <v>2.9980000000000011</v>
      </c>
      <c r="J33" s="45">
        <v>0</v>
      </c>
      <c r="K33" s="45">
        <v>59</v>
      </c>
      <c r="L33" s="45">
        <v>94.293999999999997</v>
      </c>
      <c r="M33" s="45">
        <v>23.558000000000003</v>
      </c>
      <c r="N33" s="45">
        <v>16.777000000000001</v>
      </c>
      <c r="O33" s="51">
        <v>289.77200000000005</v>
      </c>
      <c r="P33" s="51">
        <v>272.786</v>
      </c>
      <c r="Q33" s="51">
        <v>0</v>
      </c>
      <c r="R33" s="51">
        <v>34.982999999999997</v>
      </c>
      <c r="S33" s="51">
        <v>0</v>
      </c>
      <c r="T33" s="51">
        <v>212.35699999999997</v>
      </c>
      <c r="U33" s="51">
        <v>25.446000000000002</v>
      </c>
      <c r="V33" s="51">
        <v>16.985999999999997</v>
      </c>
      <c r="W33" s="51">
        <v>0</v>
      </c>
      <c r="X33" s="51">
        <v>0</v>
      </c>
      <c r="Y33" s="51">
        <v>0</v>
      </c>
      <c r="Z33" s="51">
        <v>257.93299999999999</v>
      </c>
      <c r="AA33" s="51">
        <v>14.853000000000002</v>
      </c>
      <c r="AB33" s="47">
        <v>486.399</v>
      </c>
      <c r="AC33" s="47">
        <v>466.41499999999996</v>
      </c>
      <c r="AD33" s="47">
        <v>0</v>
      </c>
      <c r="AE33" s="47">
        <v>207.98599999999999</v>
      </c>
      <c r="AF33" s="47">
        <v>0</v>
      </c>
      <c r="AG33" s="47">
        <v>232.98299999999998</v>
      </c>
      <c r="AH33" s="47">
        <v>25.446000000000002</v>
      </c>
      <c r="AI33" s="47">
        <v>19.983999999999998</v>
      </c>
      <c r="AJ33" s="47">
        <v>0</v>
      </c>
      <c r="AK33" s="47">
        <v>59</v>
      </c>
      <c r="AL33" s="47">
        <v>94.293999999999997</v>
      </c>
      <c r="AM33" s="47">
        <v>281.49099999999999</v>
      </c>
      <c r="AN33" s="47">
        <v>31.630000000000003</v>
      </c>
      <c r="AO33" s="10"/>
      <c r="AP33" s="10"/>
      <c r="AQ33" s="10"/>
    </row>
    <row r="34" spans="1:43" s="8" customFormat="1" ht="18.75" customHeight="1" x14ac:dyDescent="0.3">
      <c r="A34" s="44" t="s">
        <v>85</v>
      </c>
      <c r="B34" s="52">
        <v>115.12199999999999</v>
      </c>
      <c r="C34" s="52">
        <v>100.90700000000001</v>
      </c>
      <c r="D34" s="52">
        <v>1.7</v>
      </c>
      <c r="E34" s="52">
        <v>57.193000000000005</v>
      </c>
      <c r="F34" s="52">
        <v>0</v>
      </c>
      <c r="G34" s="52">
        <v>42.013999999999996</v>
      </c>
      <c r="H34" s="52">
        <v>0</v>
      </c>
      <c r="I34" s="52">
        <v>14.214999999999989</v>
      </c>
      <c r="J34" s="52">
        <v>0</v>
      </c>
      <c r="K34" s="52">
        <v>0</v>
      </c>
      <c r="L34" s="52">
        <v>57.506000000000007</v>
      </c>
      <c r="M34" s="52">
        <v>43.400999999999996</v>
      </c>
      <c r="N34" s="52">
        <v>0</v>
      </c>
      <c r="O34" s="46">
        <v>217.667</v>
      </c>
      <c r="P34" s="46">
        <v>151.96900000000002</v>
      </c>
      <c r="Q34" s="46">
        <v>0</v>
      </c>
      <c r="R34" s="46">
        <v>4.76</v>
      </c>
      <c r="S34" s="46">
        <v>0</v>
      </c>
      <c r="T34" s="46">
        <v>147.20900000000003</v>
      </c>
      <c r="U34" s="46">
        <v>0</v>
      </c>
      <c r="V34" s="46">
        <v>65.697999999999993</v>
      </c>
      <c r="W34" s="46">
        <v>0</v>
      </c>
      <c r="X34" s="46">
        <v>0</v>
      </c>
      <c r="Y34" s="46">
        <v>2.2370000000000001</v>
      </c>
      <c r="Z34" s="46">
        <v>114.95100000000001</v>
      </c>
      <c r="AA34" s="46">
        <v>34.780999999999999</v>
      </c>
      <c r="AB34" s="53">
        <v>332.78899999999999</v>
      </c>
      <c r="AC34" s="53">
        <v>252.87600000000003</v>
      </c>
      <c r="AD34" s="53">
        <v>1.7</v>
      </c>
      <c r="AE34" s="53">
        <v>61.953000000000003</v>
      </c>
      <c r="AF34" s="53">
        <v>0</v>
      </c>
      <c r="AG34" s="53">
        <v>189.22300000000001</v>
      </c>
      <c r="AH34" s="53">
        <v>0</v>
      </c>
      <c r="AI34" s="53">
        <v>79.912999999999982</v>
      </c>
      <c r="AJ34" s="53">
        <v>0</v>
      </c>
      <c r="AK34" s="53">
        <v>0</v>
      </c>
      <c r="AL34" s="53">
        <v>59.743000000000009</v>
      </c>
      <c r="AM34" s="53">
        <v>158.352</v>
      </c>
      <c r="AN34" s="53">
        <v>34.780999999999999</v>
      </c>
      <c r="AO34" s="10"/>
      <c r="AP34" s="10"/>
      <c r="AQ34" s="10"/>
    </row>
    <row r="35" spans="1:43" s="8" customFormat="1" ht="18.75" customHeight="1" x14ac:dyDescent="0.3">
      <c r="A35" s="44" t="s">
        <v>86</v>
      </c>
      <c r="B35" s="52">
        <v>121.482</v>
      </c>
      <c r="C35" s="52">
        <v>121.48200000000003</v>
      </c>
      <c r="D35" s="52">
        <v>0</v>
      </c>
      <c r="E35" s="52">
        <v>72.571000000000012</v>
      </c>
      <c r="F35" s="52">
        <v>0</v>
      </c>
      <c r="G35" s="52">
        <v>31.700999999999993</v>
      </c>
      <c r="H35" s="52">
        <v>17.210000000000015</v>
      </c>
      <c r="I35" s="52">
        <v>0</v>
      </c>
      <c r="J35" s="52">
        <v>0</v>
      </c>
      <c r="K35" s="52">
        <v>0</v>
      </c>
      <c r="L35" s="52">
        <v>39.21</v>
      </c>
      <c r="M35" s="52">
        <v>82.27200000000002</v>
      </c>
      <c r="N35" s="52">
        <v>0</v>
      </c>
      <c r="O35" s="46">
        <v>231.14600000000002</v>
      </c>
      <c r="P35" s="46">
        <v>205.58600000000001</v>
      </c>
      <c r="Q35" s="46">
        <v>0.39100000000000001</v>
      </c>
      <c r="R35" s="46">
        <v>55.482000000000006</v>
      </c>
      <c r="S35" s="46">
        <v>0</v>
      </c>
      <c r="T35" s="46">
        <v>149.71299999999997</v>
      </c>
      <c r="U35" s="46">
        <v>0</v>
      </c>
      <c r="V35" s="46">
        <v>25.56</v>
      </c>
      <c r="W35" s="46">
        <v>0</v>
      </c>
      <c r="X35" s="46">
        <v>0</v>
      </c>
      <c r="Y35" s="46">
        <v>0</v>
      </c>
      <c r="Z35" s="46">
        <v>203.98599999999999</v>
      </c>
      <c r="AA35" s="46">
        <v>1.6</v>
      </c>
      <c r="AB35" s="53">
        <v>352.62800000000004</v>
      </c>
      <c r="AC35" s="53">
        <v>327.06800000000004</v>
      </c>
      <c r="AD35" s="53">
        <v>0.39100000000000001</v>
      </c>
      <c r="AE35" s="53">
        <v>128.05300000000003</v>
      </c>
      <c r="AF35" s="53">
        <v>0</v>
      </c>
      <c r="AG35" s="53">
        <v>181.41399999999996</v>
      </c>
      <c r="AH35" s="53">
        <v>17.210000000000015</v>
      </c>
      <c r="AI35" s="53">
        <v>25.56</v>
      </c>
      <c r="AJ35" s="53">
        <v>0</v>
      </c>
      <c r="AK35" s="53">
        <v>0</v>
      </c>
      <c r="AL35" s="53">
        <v>39.21</v>
      </c>
      <c r="AM35" s="53">
        <v>286.25800000000004</v>
      </c>
      <c r="AN35" s="53">
        <v>1.6</v>
      </c>
      <c r="AO35" s="10"/>
      <c r="AP35" s="10"/>
      <c r="AQ35" s="10"/>
    </row>
    <row r="36" spans="1:43" ht="18.75" customHeight="1" x14ac:dyDescent="0.3">
      <c r="A36" s="44" t="s">
        <v>87</v>
      </c>
      <c r="B36" s="45">
        <v>85.121000000000009</v>
      </c>
      <c r="C36" s="45">
        <v>85.121000000000024</v>
      </c>
      <c r="D36" s="45">
        <v>0</v>
      </c>
      <c r="E36" s="45">
        <v>46.047000000000004</v>
      </c>
      <c r="F36" s="45">
        <v>0</v>
      </c>
      <c r="G36" s="45">
        <v>39.074000000000012</v>
      </c>
      <c r="H36" s="45">
        <v>-1.1102230246251565E-15</v>
      </c>
      <c r="I36" s="45">
        <v>0</v>
      </c>
      <c r="J36" s="45">
        <v>0</v>
      </c>
      <c r="K36" s="45">
        <v>0</v>
      </c>
      <c r="L36" s="45">
        <v>46.047000000000004</v>
      </c>
      <c r="M36" s="45">
        <v>39.074000000000012</v>
      </c>
      <c r="N36" s="45">
        <v>0</v>
      </c>
      <c r="O36" s="46">
        <v>500.53999999999979</v>
      </c>
      <c r="P36" s="46">
        <v>429.39999999999992</v>
      </c>
      <c r="Q36" s="46">
        <v>1.6970000000000001</v>
      </c>
      <c r="R36" s="46">
        <v>44.742000000000012</v>
      </c>
      <c r="S36" s="46">
        <v>4.2340000000000018</v>
      </c>
      <c r="T36" s="46">
        <v>312.01900000000001</v>
      </c>
      <c r="U36" s="46">
        <v>66.707999999999998</v>
      </c>
      <c r="V36" s="46">
        <v>71.139999999999986</v>
      </c>
      <c r="W36" s="46">
        <v>0</v>
      </c>
      <c r="X36" s="46">
        <v>0</v>
      </c>
      <c r="Y36" s="46">
        <v>0</v>
      </c>
      <c r="Z36" s="46">
        <v>308.20300000000003</v>
      </c>
      <c r="AA36" s="46">
        <v>121.19700000000002</v>
      </c>
      <c r="AB36" s="46">
        <v>585.66099999999983</v>
      </c>
      <c r="AC36" s="46">
        <v>514.52099999999996</v>
      </c>
      <c r="AD36" s="46">
        <v>1.6970000000000001</v>
      </c>
      <c r="AE36" s="46">
        <v>90.789000000000016</v>
      </c>
      <c r="AF36" s="46">
        <v>4.2340000000000018</v>
      </c>
      <c r="AG36" s="46">
        <v>351.09300000000002</v>
      </c>
      <c r="AH36" s="46">
        <v>66.707999999999998</v>
      </c>
      <c r="AI36" s="46">
        <v>71.139999999999986</v>
      </c>
      <c r="AJ36" s="46">
        <v>0</v>
      </c>
      <c r="AK36" s="46">
        <v>0</v>
      </c>
      <c r="AL36" s="46">
        <v>46.047000000000004</v>
      </c>
      <c r="AM36" s="46">
        <v>347.27700000000004</v>
      </c>
      <c r="AN36" s="46">
        <v>121.19700000000002</v>
      </c>
      <c r="AO36" s="10"/>
      <c r="AP36" s="10"/>
      <c r="AQ36" s="10"/>
    </row>
    <row r="37" spans="1:43" ht="18.75" customHeight="1" x14ac:dyDescent="0.3">
      <c r="A37" s="44" t="s">
        <v>88</v>
      </c>
      <c r="B37" s="45">
        <v>347.65899999999999</v>
      </c>
      <c r="C37" s="45">
        <v>347.65899999999999</v>
      </c>
      <c r="D37" s="45">
        <v>0</v>
      </c>
      <c r="E37" s="45">
        <v>186.98500000000001</v>
      </c>
      <c r="F37" s="45">
        <v>41.398999999999994</v>
      </c>
      <c r="G37" s="45">
        <v>119.27499999999999</v>
      </c>
      <c r="H37" s="45">
        <v>0</v>
      </c>
      <c r="I37" s="45">
        <v>0</v>
      </c>
      <c r="J37" s="45">
        <v>0</v>
      </c>
      <c r="K37" s="45">
        <v>0</v>
      </c>
      <c r="L37" s="45">
        <v>168.72800000000001</v>
      </c>
      <c r="M37" s="45">
        <v>169.69599999999997</v>
      </c>
      <c r="N37" s="45">
        <v>9.2349999999999994</v>
      </c>
      <c r="O37" s="47">
        <v>344.40999999999997</v>
      </c>
      <c r="P37" s="47">
        <v>344.40999999999997</v>
      </c>
      <c r="Q37" s="47">
        <v>2.3769999999999998</v>
      </c>
      <c r="R37" s="47">
        <v>47.330000000000013</v>
      </c>
      <c r="S37" s="47">
        <v>50.320999999999991</v>
      </c>
      <c r="T37" s="47">
        <v>169.03200000000001</v>
      </c>
      <c r="U37" s="47">
        <v>75.350000000000009</v>
      </c>
      <c r="V37" s="47">
        <v>0</v>
      </c>
      <c r="W37" s="47">
        <v>0</v>
      </c>
      <c r="X37" s="47">
        <v>0</v>
      </c>
      <c r="Y37" s="47">
        <v>4.3209999999999997</v>
      </c>
      <c r="Z37" s="47">
        <v>278.88</v>
      </c>
      <c r="AA37" s="47">
        <v>61.208999999999996</v>
      </c>
      <c r="AB37" s="47">
        <v>692.06899999999996</v>
      </c>
      <c r="AC37" s="47">
        <v>692.06899999999996</v>
      </c>
      <c r="AD37" s="47">
        <v>2.3769999999999998</v>
      </c>
      <c r="AE37" s="47">
        <v>234.31500000000003</v>
      </c>
      <c r="AF37" s="47">
        <v>91.719999999999985</v>
      </c>
      <c r="AG37" s="47">
        <v>288.30700000000002</v>
      </c>
      <c r="AH37" s="47">
        <v>75.350000000000009</v>
      </c>
      <c r="AI37" s="47">
        <v>0</v>
      </c>
      <c r="AJ37" s="47">
        <v>0</v>
      </c>
      <c r="AK37" s="47">
        <v>0</v>
      </c>
      <c r="AL37" s="47">
        <v>173.04900000000001</v>
      </c>
      <c r="AM37" s="47">
        <v>448.57599999999996</v>
      </c>
      <c r="AN37" s="47">
        <v>70.443999999999988</v>
      </c>
      <c r="AO37" s="10"/>
      <c r="AP37" s="10"/>
      <c r="AQ37" s="10"/>
    </row>
    <row r="38" spans="1:43" ht="18.75" customHeight="1" x14ac:dyDescent="0.3">
      <c r="A38" s="44" t="s">
        <v>89</v>
      </c>
      <c r="B38" s="45">
        <v>9.7230000000000008</v>
      </c>
      <c r="C38" s="45">
        <v>9.7230000000000008</v>
      </c>
      <c r="D38" s="45">
        <v>3.004</v>
      </c>
      <c r="E38" s="45">
        <v>6.7190000000000012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9.7230000000000008</v>
      </c>
      <c r="M38" s="45">
        <v>0</v>
      </c>
      <c r="N38" s="45">
        <v>0</v>
      </c>
      <c r="O38" s="47">
        <v>347.12699999999995</v>
      </c>
      <c r="P38" s="47">
        <v>275.84099999999995</v>
      </c>
      <c r="Q38" s="47">
        <v>0</v>
      </c>
      <c r="R38" s="47">
        <v>9.34</v>
      </c>
      <c r="S38" s="47">
        <v>0</v>
      </c>
      <c r="T38" s="47">
        <v>221.01099999999997</v>
      </c>
      <c r="U38" s="47">
        <v>45.489999999999995</v>
      </c>
      <c r="V38" s="47">
        <v>71.286000000000001</v>
      </c>
      <c r="W38" s="47">
        <v>0</v>
      </c>
      <c r="X38" s="47">
        <v>0</v>
      </c>
      <c r="Y38" s="47">
        <v>0</v>
      </c>
      <c r="Z38" s="47">
        <v>212.70199999999997</v>
      </c>
      <c r="AA38" s="47">
        <v>63.139000000000003</v>
      </c>
      <c r="AB38" s="47">
        <v>356.84999999999997</v>
      </c>
      <c r="AC38" s="47">
        <v>285.56399999999996</v>
      </c>
      <c r="AD38" s="47">
        <v>3.004</v>
      </c>
      <c r="AE38" s="47">
        <v>16.059000000000001</v>
      </c>
      <c r="AF38" s="47">
        <v>0</v>
      </c>
      <c r="AG38" s="47">
        <v>221.01099999999997</v>
      </c>
      <c r="AH38" s="47">
        <v>45.489999999999995</v>
      </c>
      <c r="AI38" s="47">
        <v>71.286000000000001</v>
      </c>
      <c r="AJ38" s="47">
        <v>0</v>
      </c>
      <c r="AK38" s="47">
        <v>0</v>
      </c>
      <c r="AL38" s="47">
        <v>9.7230000000000008</v>
      </c>
      <c r="AM38" s="47">
        <v>212.70199999999997</v>
      </c>
      <c r="AN38" s="47">
        <v>63.139000000000003</v>
      </c>
      <c r="AO38" s="10"/>
      <c r="AP38" s="10"/>
      <c r="AQ38" s="10"/>
    </row>
    <row r="39" spans="1:43" ht="18.75" customHeight="1" x14ac:dyDescent="0.3">
      <c r="A39" s="44" t="s">
        <v>90</v>
      </c>
      <c r="B39" s="45">
        <v>86.025000000000006</v>
      </c>
      <c r="C39" s="45">
        <v>78.812000000000012</v>
      </c>
      <c r="D39" s="45">
        <v>0</v>
      </c>
      <c r="E39" s="45">
        <v>18.344000000000023</v>
      </c>
      <c r="F39" s="45">
        <v>0</v>
      </c>
      <c r="G39" s="45">
        <v>60.467999999999989</v>
      </c>
      <c r="H39" s="45">
        <v>0</v>
      </c>
      <c r="I39" s="45">
        <v>7.2129999999999939</v>
      </c>
      <c r="J39" s="45">
        <v>0</v>
      </c>
      <c r="K39" s="45">
        <v>0</v>
      </c>
      <c r="L39" s="45">
        <v>64.108999999999995</v>
      </c>
      <c r="M39" s="45">
        <v>14.703000000000017</v>
      </c>
      <c r="N39" s="45">
        <v>0</v>
      </c>
      <c r="O39" s="47">
        <v>369.89600000000002</v>
      </c>
      <c r="P39" s="47">
        <v>198.31700000000001</v>
      </c>
      <c r="Q39" s="47">
        <v>0</v>
      </c>
      <c r="R39" s="47">
        <v>52.951999999999998</v>
      </c>
      <c r="S39" s="47">
        <v>0</v>
      </c>
      <c r="T39" s="47">
        <v>145.10399999999998</v>
      </c>
      <c r="U39" s="47">
        <v>0.26100000000000001</v>
      </c>
      <c r="V39" s="47">
        <v>171.57899999999998</v>
      </c>
      <c r="W39" s="47">
        <v>0</v>
      </c>
      <c r="X39" s="47">
        <v>0</v>
      </c>
      <c r="Y39" s="47">
        <v>0</v>
      </c>
      <c r="Z39" s="47">
        <v>109.19000000000001</v>
      </c>
      <c r="AA39" s="47">
        <v>89.126999999999981</v>
      </c>
      <c r="AB39" s="47">
        <v>455.92100000000005</v>
      </c>
      <c r="AC39" s="47">
        <v>277.12900000000002</v>
      </c>
      <c r="AD39" s="47">
        <v>0</v>
      </c>
      <c r="AE39" s="47">
        <v>71.296000000000021</v>
      </c>
      <c r="AF39" s="47">
        <v>0</v>
      </c>
      <c r="AG39" s="47">
        <v>205.57199999999997</v>
      </c>
      <c r="AH39" s="47">
        <v>0.26100000000000001</v>
      </c>
      <c r="AI39" s="47">
        <v>178.79199999999997</v>
      </c>
      <c r="AJ39" s="47">
        <v>0</v>
      </c>
      <c r="AK39" s="47">
        <v>0</v>
      </c>
      <c r="AL39" s="47">
        <v>64.108999999999995</v>
      </c>
      <c r="AM39" s="47">
        <v>123.89300000000003</v>
      </c>
      <c r="AN39" s="47">
        <v>89.126999999999981</v>
      </c>
      <c r="AO39" s="10"/>
      <c r="AP39" s="10"/>
      <c r="AQ39" s="10"/>
    </row>
    <row r="40" spans="1:43" ht="18.75" customHeight="1" x14ac:dyDescent="0.3">
      <c r="A40" s="44" t="s">
        <v>91</v>
      </c>
      <c r="B40" s="45">
        <v>58.045999999999992</v>
      </c>
      <c r="C40" s="45">
        <v>58.046000000000006</v>
      </c>
      <c r="D40" s="45">
        <v>0</v>
      </c>
      <c r="E40" s="45">
        <v>33.914000000000001</v>
      </c>
      <c r="F40" s="45">
        <v>0</v>
      </c>
      <c r="G40" s="45">
        <v>24.132000000000001</v>
      </c>
      <c r="H40" s="45">
        <v>0</v>
      </c>
      <c r="I40" s="45">
        <v>0</v>
      </c>
      <c r="J40" s="45">
        <v>0</v>
      </c>
      <c r="K40" s="45">
        <v>0</v>
      </c>
      <c r="L40" s="45">
        <v>55.05599999999999</v>
      </c>
      <c r="M40" s="45">
        <v>2.99</v>
      </c>
      <c r="N40" s="45">
        <v>0</v>
      </c>
      <c r="O40" s="47">
        <v>437.58899999999994</v>
      </c>
      <c r="P40" s="47">
        <v>405.07299999999998</v>
      </c>
      <c r="Q40" s="47">
        <v>0.21599999999999975</v>
      </c>
      <c r="R40" s="47">
        <v>35.177999999999997</v>
      </c>
      <c r="S40" s="47">
        <v>0</v>
      </c>
      <c r="T40" s="47">
        <v>358.88599999999991</v>
      </c>
      <c r="U40" s="47">
        <v>10.793000000000001</v>
      </c>
      <c r="V40" s="47">
        <v>32.516000000000005</v>
      </c>
      <c r="W40" s="47">
        <v>0</v>
      </c>
      <c r="X40" s="47">
        <v>0</v>
      </c>
      <c r="Y40" s="47">
        <v>11.468</v>
      </c>
      <c r="Z40" s="47">
        <v>336.1049999999999</v>
      </c>
      <c r="AA40" s="47">
        <v>57.500000000000007</v>
      </c>
      <c r="AB40" s="47">
        <v>495.63499999999993</v>
      </c>
      <c r="AC40" s="47">
        <v>463.11899999999997</v>
      </c>
      <c r="AD40" s="47">
        <v>0.21599999999999975</v>
      </c>
      <c r="AE40" s="47">
        <v>69.091999999999999</v>
      </c>
      <c r="AF40" s="47">
        <v>0</v>
      </c>
      <c r="AG40" s="47">
        <v>383.01799999999992</v>
      </c>
      <c r="AH40" s="47">
        <v>10.793000000000001</v>
      </c>
      <c r="AI40" s="47">
        <v>32.516000000000005</v>
      </c>
      <c r="AJ40" s="47">
        <v>0</v>
      </c>
      <c r="AK40" s="47">
        <v>0</v>
      </c>
      <c r="AL40" s="47">
        <v>66.523999999999987</v>
      </c>
      <c r="AM40" s="47">
        <v>339.09499999999991</v>
      </c>
      <c r="AN40" s="47">
        <v>57.500000000000007</v>
      </c>
      <c r="AO40" s="10"/>
      <c r="AP40" s="10"/>
      <c r="AQ40" s="10"/>
    </row>
    <row r="41" spans="1:43" ht="18.75" customHeight="1" x14ac:dyDescent="0.3">
      <c r="A41" s="44" t="s">
        <v>92</v>
      </c>
      <c r="B41" s="45">
        <v>78.484999999999999</v>
      </c>
      <c r="C41" s="45">
        <v>78.484999999999999</v>
      </c>
      <c r="D41" s="45">
        <v>0</v>
      </c>
      <c r="E41" s="45">
        <v>78.484999999999999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78.484999999999999</v>
      </c>
      <c r="M41" s="45">
        <v>0</v>
      </c>
      <c r="N41" s="45">
        <v>0</v>
      </c>
      <c r="O41" s="47">
        <v>221.3360000000001</v>
      </c>
      <c r="P41" s="47">
        <v>221.33600000000004</v>
      </c>
      <c r="Q41" s="47">
        <v>31.722999999999999</v>
      </c>
      <c r="R41" s="47">
        <v>58.706999999999994</v>
      </c>
      <c r="S41" s="47">
        <v>0</v>
      </c>
      <c r="T41" s="47">
        <v>127.40300000000001</v>
      </c>
      <c r="U41" s="47">
        <v>3.5030000000000001</v>
      </c>
      <c r="V41" s="47">
        <v>0</v>
      </c>
      <c r="W41" s="47">
        <v>0</v>
      </c>
      <c r="X41" s="47">
        <v>0</v>
      </c>
      <c r="Y41" s="47">
        <v>17.323</v>
      </c>
      <c r="Z41" s="47">
        <v>180.453</v>
      </c>
      <c r="AA41" s="47">
        <v>23.560000000000002</v>
      </c>
      <c r="AB41" s="47">
        <v>299.82100000000008</v>
      </c>
      <c r="AC41" s="47">
        <v>299.82100000000003</v>
      </c>
      <c r="AD41" s="47">
        <v>31.722999999999999</v>
      </c>
      <c r="AE41" s="47">
        <v>137.19200000000001</v>
      </c>
      <c r="AF41" s="47">
        <v>0</v>
      </c>
      <c r="AG41" s="47">
        <v>127.40300000000001</v>
      </c>
      <c r="AH41" s="47">
        <v>3.5030000000000001</v>
      </c>
      <c r="AI41" s="47">
        <v>0</v>
      </c>
      <c r="AJ41" s="47">
        <v>0</v>
      </c>
      <c r="AK41" s="47">
        <v>0</v>
      </c>
      <c r="AL41" s="47">
        <v>95.807999999999993</v>
      </c>
      <c r="AM41" s="47">
        <v>180.453</v>
      </c>
      <c r="AN41" s="47">
        <v>23.560000000000002</v>
      </c>
      <c r="AO41" s="10"/>
      <c r="AP41" s="10"/>
      <c r="AQ41" s="10"/>
    </row>
    <row r="42" spans="1:43" ht="18.75" customHeight="1" x14ac:dyDescent="0.3">
      <c r="A42" s="44" t="s">
        <v>93</v>
      </c>
      <c r="B42" s="45">
        <f>'Лист1 Чистоозерный'!G15</f>
        <v>81.403000000000006</v>
      </c>
      <c r="C42" s="45">
        <f>'Лист1 Чистоозерный'!H15</f>
        <v>81.403000000000006</v>
      </c>
      <c r="D42" s="45">
        <f>'Лист1 Чистоозерный'!I15</f>
        <v>0</v>
      </c>
      <c r="E42" s="45">
        <f>'Лист1 Чистоозерный'!J15</f>
        <v>42.878</v>
      </c>
      <c r="F42" s="45">
        <f>'Лист1 Чистоозерный'!K15</f>
        <v>0</v>
      </c>
      <c r="G42" s="45">
        <f>'Лист1 Чистоозерный'!L15</f>
        <v>16.794999999999998</v>
      </c>
      <c r="H42" s="45">
        <f>'Лист1 Чистоозерный'!M15</f>
        <v>21.730000000000004</v>
      </c>
      <c r="I42" s="45">
        <f>'Лист1 Чистоозерный'!N15</f>
        <v>0</v>
      </c>
      <c r="J42" s="45">
        <f>'Лист1 Чистоозерный'!O15</f>
        <v>0</v>
      </c>
      <c r="K42" s="45">
        <f>'Лист1 Чистоозерный'!P15</f>
        <v>0</v>
      </c>
      <c r="L42" s="45">
        <f>'Лист1 Чистоозерный'!Q15</f>
        <v>36.878</v>
      </c>
      <c r="M42" s="45">
        <f>'Лист1 Чистоозерный'!R15</f>
        <v>44.525000000000006</v>
      </c>
      <c r="N42" s="45">
        <f>'Лист1 Чистоозерный'!S15</f>
        <v>0</v>
      </c>
      <c r="O42" s="47">
        <f>'Лист1 Чистоозерный'!G40</f>
        <v>319.31400000000002</v>
      </c>
      <c r="P42" s="47">
        <f>'Лист1 Чистоозерный'!H40</f>
        <v>212.55799999999996</v>
      </c>
      <c r="Q42" s="47">
        <f>'Лист1 Чистоозерный'!I40</f>
        <v>0</v>
      </c>
      <c r="R42" s="47">
        <f>'Лист1 Чистоозерный'!J40</f>
        <v>16.604999999999997</v>
      </c>
      <c r="S42" s="47">
        <f>'Лист1 Чистоозерный'!K40</f>
        <v>0</v>
      </c>
      <c r="T42" s="47">
        <f>'Лист1 Чистоозерный'!L40</f>
        <v>180.10900000000001</v>
      </c>
      <c r="U42" s="47">
        <f>'Лист1 Чистоозерный'!M40</f>
        <v>15.843999999999999</v>
      </c>
      <c r="V42" s="47">
        <f>'Лист1 Чистоозерный'!N40</f>
        <v>106.756</v>
      </c>
      <c r="W42" s="47">
        <f>'Лист1 Чистоозерный'!O40</f>
        <v>0</v>
      </c>
      <c r="X42" s="47">
        <f>'Лист1 Чистоозерный'!P40</f>
        <v>0</v>
      </c>
      <c r="Y42" s="47">
        <f>'Лист1 Чистоозерный'!Q40</f>
        <v>8.9879999999999995</v>
      </c>
      <c r="Z42" s="47">
        <f>'Лист1 Чистоозерный'!R40</f>
        <v>124.24500000000002</v>
      </c>
      <c r="AA42" s="47">
        <f>'Лист1 Чистоозерный'!S40</f>
        <v>79.325000000000003</v>
      </c>
      <c r="AB42" s="47">
        <f>'Лист1 Чистоозерный'!G42</f>
        <v>400.71700000000004</v>
      </c>
      <c r="AC42" s="47">
        <f>'Лист1 Чистоозерный'!H42</f>
        <v>293.96100000000007</v>
      </c>
      <c r="AD42" s="47">
        <f>'Лист1 Чистоозерный'!I42</f>
        <v>0</v>
      </c>
      <c r="AE42" s="47">
        <f>'Лист1 Чистоозерный'!J42</f>
        <v>59.48299999999999</v>
      </c>
      <c r="AF42" s="47">
        <f>'Лист1 Чистоозерный'!K42</f>
        <v>0</v>
      </c>
      <c r="AG42" s="47">
        <f>'Лист1 Чистоозерный'!L42</f>
        <v>196.904</v>
      </c>
      <c r="AH42" s="47">
        <f>'Лист1 Чистоозерный'!M42</f>
        <v>37.574000000000005</v>
      </c>
      <c r="AI42" s="47">
        <f>'Лист1 Чистоозерный'!N42</f>
        <v>106.756</v>
      </c>
      <c r="AJ42" s="47">
        <f>'Лист1 Чистоозерный'!O42</f>
        <v>0</v>
      </c>
      <c r="AK42" s="47">
        <f>'Лист1 Чистоозерный'!P42</f>
        <v>0</v>
      </c>
      <c r="AL42" s="47">
        <f>'Лист1 Чистоозерный'!Q42</f>
        <v>45.866</v>
      </c>
      <c r="AM42" s="47">
        <f>'Лист1 Чистоозерный'!R42</f>
        <v>168.77</v>
      </c>
      <c r="AN42" s="47">
        <f>'Лист1 Чистоозерный'!S42</f>
        <v>79.325000000000003</v>
      </c>
      <c r="AO42" s="10"/>
      <c r="AP42" s="10"/>
      <c r="AQ42" s="10"/>
    </row>
    <row r="43" spans="1:43" ht="18.75" customHeight="1" x14ac:dyDescent="0.3">
      <c r="A43" s="54" t="s">
        <v>94</v>
      </c>
      <c r="B43" s="45">
        <v>150.02100000000002</v>
      </c>
      <c r="C43" s="45">
        <v>150.02100000000002</v>
      </c>
      <c r="D43" s="45">
        <v>0.65600000000000003</v>
      </c>
      <c r="E43" s="45">
        <v>36.000999999999998</v>
      </c>
      <c r="F43" s="45">
        <v>0</v>
      </c>
      <c r="G43" s="45">
        <v>113.364</v>
      </c>
      <c r="H43" s="45">
        <v>0</v>
      </c>
      <c r="I43" s="45">
        <v>0</v>
      </c>
      <c r="J43" s="45">
        <v>0</v>
      </c>
      <c r="K43" s="45">
        <v>0</v>
      </c>
      <c r="L43" s="45">
        <v>6.6029999999999998</v>
      </c>
      <c r="M43" s="45">
        <v>138.816</v>
      </c>
      <c r="N43" s="45">
        <v>4.6020000000000003</v>
      </c>
      <c r="O43" s="55">
        <v>296.81699999999989</v>
      </c>
      <c r="P43" s="55">
        <v>206.06900000000002</v>
      </c>
      <c r="Q43" s="55">
        <v>2.339</v>
      </c>
      <c r="R43" s="55">
        <v>0</v>
      </c>
      <c r="S43" s="55">
        <v>0</v>
      </c>
      <c r="T43" s="55">
        <v>188.31199999999998</v>
      </c>
      <c r="U43" s="55">
        <v>15.417999999999999</v>
      </c>
      <c r="V43" s="55">
        <v>90.74799999999999</v>
      </c>
      <c r="W43" s="55">
        <v>0</v>
      </c>
      <c r="X43" s="55">
        <v>0</v>
      </c>
      <c r="Y43" s="55">
        <v>0</v>
      </c>
      <c r="Z43" s="55">
        <v>171.19500000000005</v>
      </c>
      <c r="AA43" s="55">
        <v>34.873999999999995</v>
      </c>
      <c r="AB43" s="47">
        <v>446.83799999999991</v>
      </c>
      <c r="AC43" s="47">
        <v>356.09000000000003</v>
      </c>
      <c r="AD43" s="47">
        <v>2.9950000000000001</v>
      </c>
      <c r="AE43" s="47">
        <v>36.000999999999998</v>
      </c>
      <c r="AF43" s="47">
        <v>0</v>
      </c>
      <c r="AG43" s="47">
        <v>301.67599999999999</v>
      </c>
      <c r="AH43" s="47">
        <v>15.417999999999999</v>
      </c>
      <c r="AI43" s="47">
        <v>90.74799999999999</v>
      </c>
      <c r="AJ43" s="47">
        <v>0</v>
      </c>
      <c r="AK43" s="47">
        <v>0</v>
      </c>
      <c r="AL43" s="47">
        <v>6.6029999999999998</v>
      </c>
      <c r="AM43" s="47">
        <v>310.01100000000008</v>
      </c>
      <c r="AN43" s="47">
        <v>39.475999999999999</v>
      </c>
      <c r="AO43" s="10"/>
      <c r="AP43" s="10"/>
      <c r="AQ43" s="10"/>
    </row>
    <row r="44" spans="1:43" ht="18.75" customHeight="1" x14ac:dyDescent="0.3">
      <c r="A44" s="44" t="s">
        <v>95</v>
      </c>
      <c r="B44" s="45">
        <v>2.4230000000000018</v>
      </c>
      <c r="C44" s="45">
        <v>2.423</v>
      </c>
      <c r="D44" s="45">
        <v>0</v>
      </c>
      <c r="E44" s="45">
        <v>2.423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2.423</v>
      </c>
      <c r="L44" s="45">
        <v>0</v>
      </c>
      <c r="M44" s="45">
        <v>0</v>
      </c>
      <c r="N44" s="45">
        <v>0</v>
      </c>
      <c r="O44" s="47">
        <v>4.3819999999999997</v>
      </c>
      <c r="P44" s="47">
        <v>4.3819999999999997</v>
      </c>
      <c r="Q44" s="47">
        <v>0</v>
      </c>
      <c r="R44" s="47">
        <v>4.3819999999999997</v>
      </c>
      <c r="S44" s="47">
        <v>0</v>
      </c>
      <c r="T44" s="47">
        <v>0</v>
      </c>
      <c r="U44" s="47">
        <v>0</v>
      </c>
      <c r="V44" s="47">
        <v>0</v>
      </c>
      <c r="W44" s="47">
        <v>0.27300000000000002</v>
      </c>
      <c r="X44" s="47">
        <v>0</v>
      </c>
      <c r="Y44" s="47">
        <v>0.78899999999999992</v>
      </c>
      <c r="Z44" s="47">
        <v>3.3200000000000003</v>
      </c>
      <c r="AA44" s="47">
        <v>0</v>
      </c>
      <c r="AB44" s="47">
        <v>6.8050000000000015</v>
      </c>
      <c r="AC44" s="47">
        <v>6.8049999999999997</v>
      </c>
      <c r="AD44" s="47">
        <v>0</v>
      </c>
      <c r="AE44" s="47">
        <v>6.8049999999999997</v>
      </c>
      <c r="AF44" s="47">
        <v>0</v>
      </c>
      <c r="AG44" s="47">
        <v>0</v>
      </c>
      <c r="AH44" s="47">
        <v>0</v>
      </c>
      <c r="AI44" s="47">
        <v>0</v>
      </c>
      <c r="AJ44" s="47">
        <v>0.27300000000000002</v>
      </c>
      <c r="AK44" s="47">
        <v>2.423</v>
      </c>
      <c r="AL44" s="47">
        <v>0.78899999999999992</v>
      </c>
      <c r="AM44" s="47">
        <v>3.3200000000000003</v>
      </c>
      <c r="AN44" s="47">
        <v>0</v>
      </c>
      <c r="AO44" s="10"/>
      <c r="AP44" s="10"/>
      <c r="AQ44" s="10"/>
    </row>
    <row r="45" spans="1:43" ht="18.75" customHeight="1" thickBot="1" x14ac:dyDescent="0.35">
      <c r="A45" s="56" t="s">
        <v>96</v>
      </c>
      <c r="B45" s="57">
        <v>4.1320000000000014</v>
      </c>
      <c r="C45" s="57">
        <v>4.1319999999999997</v>
      </c>
      <c r="D45" s="57">
        <v>0</v>
      </c>
      <c r="E45" s="57">
        <v>4.1319999999999997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4.1319999999999997</v>
      </c>
      <c r="L45" s="57">
        <v>0</v>
      </c>
      <c r="M45" s="57">
        <v>0</v>
      </c>
      <c r="N45" s="57">
        <v>0</v>
      </c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9"/>
      <c r="AB45" s="58">
        <v>4.1320000000000014</v>
      </c>
      <c r="AC45" s="58">
        <v>4.1319999999999997</v>
      </c>
      <c r="AD45" s="58">
        <v>0</v>
      </c>
      <c r="AE45" s="58">
        <v>4.1319999999999997</v>
      </c>
      <c r="AF45" s="58">
        <v>0</v>
      </c>
      <c r="AG45" s="58">
        <v>0</v>
      </c>
      <c r="AH45" s="58">
        <v>0</v>
      </c>
      <c r="AI45" s="58">
        <v>0</v>
      </c>
      <c r="AJ45" s="58">
        <v>0</v>
      </c>
      <c r="AK45" s="58">
        <v>4.1319999999999997</v>
      </c>
      <c r="AL45" s="58">
        <v>0</v>
      </c>
      <c r="AM45" s="58">
        <v>0</v>
      </c>
      <c r="AN45" s="58">
        <v>0</v>
      </c>
      <c r="AO45" s="10"/>
      <c r="AP45" s="10"/>
      <c r="AQ45" s="10"/>
    </row>
    <row r="46" spans="1:43" ht="11.25" customHeight="1" thickTop="1" x14ac:dyDescent="0.25">
      <c r="A46" s="60"/>
      <c r="B46" s="61"/>
      <c r="C46" s="61"/>
      <c r="D46" s="61"/>
      <c r="E46" s="61"/>
      <c r="F46" s="61"/>
      <c r="G46" s="61"/>
      <c r="H46" s="61"/>
      <c r="I46" s="61"/>
      <c r="J46" s="62"/>
      <c r="K46" s="61"/>
      <c r="L46" s="61"/>
      <c r="M46" s="61"/>
      <c r="N46" s="63"/>
      <c r="O46" s="62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3"/>
      <c r="AB46" s="62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3"/>
      <c r="AQ46" s="10"/>
    </row>
    <row r="47" spans="1:43" s="68" customFormat="1" ht="17.25" customHeight="1" x14ac:dyDescent="0.25">
      <c r="A47" s="64" t="s">
        <v>33</v>
      </c>
      <c r="B47" s="65">
        <f>SUM(B14:B45)</f>
        <v>3226.2040000000002</v>
      </c>
      <c r="C47" s="65">
        <f t="shared" ref="C47:AN47" si="0">SUM(C14:C45)</f>
        <v>3162.2679999999996</v>
      </c>
      <c r="D47" s="65">
        <f t="shared" si="0"/>
        <v>70.02000000000001</v>
      </c>
      <c r="E47" s="65">
        <f t="shared" si="0"/>
        <v>1812.675</v>
      </c>
      <c r="F47" s="65">
        <f t="shared" si="0"/>
        <v>207.64199999999997</v>
      </c>
      <c r="G47" s="65">
        <f t="shared" si="0"/>
        <v>998.20799999999986</v>
      </c>
      <c r="H47" s="65">
        <f t="shared" si="0"/>
        <v>73.723000000000013</v>
      </c>
      <c r="I47" s="65">
        <f t="shared" si="0"/>
        <v>63.936000000000007</v>
      </c>
      <c r="J47" s="66">
        <f t="shared" si="0"/>
        <v>13.58</v>
      </c>
      <c r="K47" s="65">
        <f t="shared" si="0"/>
        <v>162.37400000000002</v>
      </c>
      <c r="L47" s="65">
        <f t="shared" si="0"/>
        <v>1859.0360000000001</v>
      </c>
      <c r="M47" s="65">
        <f t="shared" si="0"/>
        <v>1070.8429999999998</v>
      </c>
      <c r="N47" s="67">
        <f t="shared" si="0"/>
        <v>56.435000000000002</v>
      </c>
      <c r="O47" s="66">
        <f t="shared" si="0"/>
        <v>9480.6349999999984</v>
      </c>
      <c r="P47" s="65">
        <f t="shared" si="0"/>
        <v>7572.1020000000008</v>
      </c>
      <c r="Q47" s="65">
        <f t="shared" si="0"/>
        <v>81.304000000000002</v>
      </c>
      <c r="R47" s="65">
        <f t="shared" si="0"/>
        <v>1169.5529999999999</v>
      </c>
      <c r="S47" s="65">
        <f t="shared" si="0"/>
        <v>260.46200000000005</v>
      </c>
      <c r="T47" s="65">
        <f t="shared" si="0"/>
        <v>5008.1750000000002</v>
      </c>
      <c r="U47" s="65">
        <f t="shared" si="0"/>
        <v>1052.6079999999999</v>
      </c>
      <c r="V47" s="65">
        <f t="shared" si="0"/>
        <v>1908.5330000000004</v>
      </c>
      <c r="W47" s="65">
        <f t="shared" si="0"/>
        <v>8.1549999999999994</v>
      </c>
      <c r="X47" s="65">
        <f t="shared" si="0"/>
        <v>18.541</v>
      </c>
      <c r="Y47" s="65">
        <f t="shared" si="0"/>
        <v>171.25299999999996</v>
      </c>
      <c r="Z47" s="65">
        <f t="shared" si="0"/>
        <v>5739.7099999999991</v>
      </c>
      <c r="AA47" s="67">
        <f t="shared" si="0"/>
        <v>1634.443</v>
      </c>
      <c r="AB47" s="66">
        <f t="shared" si="0"/>
        <v>12706.839000000002</v>
      </c>
      <c r="AC47" s="65">
        <f t="shared" si="0"/>
        <v>10734.37</v>
      </c>
      <c r="AD47" s="65">
        <f t="shared" si="0"/>
        <v>151.32400000000001</v>
      </c>
      <c r="AE47" s="65">
        <f t="shared" si="0"/>
        <v>2982.2280000000005</v>
      </c>
      <c r="AF47" s="65">
        <f t="shared" si="0"/>
        <v>468.10399999999993</v>
      </c>
      <c r="AG47" s="65">
        <f t="shared" si="0"/>
        <v>6006.3830000000007</v>
      </c>
      <c r="AH47" s="65">
        <f t="shared" si="0"/>
        <v>1126.3309999999997</v>
      </c>
      <c r="AI47" s="65">
        <f t="shared" si="0"/>
        <v>1972.4689999999998</v>
      </c>
      <c r="AJ47" s="65">
        <f t="shared" si="0"/>
        <v>21.734999999999999</v>
      </c>
      <c r="AK47" s="65">
        <f t="shared" si="0"/>
        <v>180.91500000000002</v>
      </c>
      <c r="AL47" s="65">
        <f t="shared" si="0"/>
        <v>2030.289</v>
      </c>
      <c r="AM47" s="65">
        <f t="shared" si="0"/>
        <v>6810.5530000000017</v>
      </c>
      <c r="AN47" s="67">
        <f t="shared" si="0"/>
        <v>1690.8780000000002</v>
      </c>
      <c r="AQ47" s="10"/>
    </row>
    <row r="48" spans="1:43" ht="11.25" customHeight="1" thickBot="1" x14ac:dyDescent="0.3">
      <c r="A48" s="69"/>
      <c r="B48" s="70"/>
      <c r="C48" s="70"/>
      <c r="D48" s="70"/>
      <c r="E48" s="70"/>
      <c r="F48" s="70"/>
      <c r="G48" s="70"/>
      <c r="H48" s="70"/>
      <c r="I48" s="70"/>
      <c r="J48" s="71"/>
      <c r="K48" s="70"/>
      <c r="L48" s="70"/>
      <c r="M48" s="70"/>
      <c r="N48" s="72"/>
      <c r="O48" s="71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2"/>
      <c r="AB48" s="71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2"/>
    </row>
    <row r="49" spans="1:40" ht="17.25" thickTop="1" x14ac:dyDescent="0.25">
      <c r="A49" s="11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</row>
    <row r="50" spans="1:40" x14ac:dyDescent="0.2">
      <c r="E50" s="10"/>
      <c r="F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1:40" ht="18.75" x14ac:dyDescent="0.3">
      <c r="A51" s="13"/>
      <c r="F51" s="18"/>
      <c r="AC51" s="74"/>
      <c r="AI51" s="12"/>
    </row>
    <row r="52" spans="1:40" x14ac:dyDescent="0.2">
      <c r="R52" s="14"/>
      <c r="S52" s="15"/>
      <c r="T52" s="16"/>
      <c r="U52" s="16"/>
      <c r="V52" s="17"/>
      <c r="W52" s="17"/>
      <c r="X52" s="17"/>
      <c r="Y52" s="17"/>
      <c r="Z52" s="17"/>
      <c r="AA52" s="17"/>
      <c r="AB52" s="17"/>
      <c r="AC52" s="17"/>
      <c r="AH52" s="75"/>
      <c r="AK52" s="10"/>
    </row>
    <row r="53" spans="1:40" x14ac:dyDescent="0.2">
      <c r="E53" s="74"/>
      <c r="F53" s="74"/>
      <c r="R53" s="14"/>
      <c r="S53" s="15"/>
      <c r="T53" s="16"/>
      <c r="U53" s="16"/>
      <c r="V53" s="17"/>
      <c r="W53" s="17"/>
      <c r="X53" s="17"/>
      <c r="Y53" s="17"/>
      <c r="Z53" s="17"/>
      <c r="AA53" s="17"/>
      <c r="AB53" s="17"/>
      <c r="AC53" s="17"/>
      <c r="AD53" s="76"/>
      <c r="AG53" s="76"/>
    </row>
    <row r="54" spans="1:40" ht="18.75" x14ac:dyDescent="0.3">
      <c r="B54" s="18"/>
      <c r="C54" s="18"/>
      <c r="E54" s="18"/>
      <c r="F54" s="18"/>
      <c r="G54" s="18"/>
      <c r="H54" s="18"/>
      <c r="J54" s="18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1:40" x14ac:dyDescent="0.2"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142" spans="4:4" x14ac:dyDescent="0.2">
      <c r="D142" s="12" t="s">
        <v>97</v>
      </c>
    </row>
  </sheetData>
  <mergeCells count="63">
    <mergeCell ref="A5:N5"/>
    <mergeCell ref="O5:AA5"/>
    <mergeCell ref="AB5:AN5"/>
    <mergeCell ref="AK1:AN1"/>
    <mergeCell ref="J2:N2"/>
    <mergeCell ref="W2:AA2"/>
    <mergeCell ref="AK2:AN2"/>
    <mergeCell ref="AK3:AN3"/>
    <mergeCell ref="A6:N6"/>
    <mergeCell ref="O6:AA6"/>
    <mergeCell ref="AB6:AN6"/>
    <mergeCell ref="A9:A12"/>
    <mergeCell ref="B9:B12"/>
    <mergeCell ref="C9:C12"/>
    <mergeCell ref="D9:I9"/>
    <mergeCell ref="J9:N9"/>
    <mergeCell ref="O9:O12"/>
    <mergeCell ref="P9:P12"/>
    <mergeCell ref="AJ9:AN9"/>
    <mergeCell ref="X10:X12"/>
    <mergeCell ref="Y10:Y12"/>
    <mergeCell ref="Z10:Z12"/>
    <mergeCell ref="AA10:AA12"/>
    <mergeCell ref="Q9:V9"/>
    <mergeCell ref="W9:AA9"/>
    <mergeCell ref="AB9:AB12"/>
    <mergeCell ref="AC9:AC12"/>
    <mergeCell ref="AD9:AI9"/>
    <mergeCell ref="W10:W12"/>
    <mergeCell ref="T11:T12"/>
    <mergeCell ref="U11:U12"/>
    <mergeCell ref="D10:F10"/>
    <mergeCell ref="G10:H10"/>
    <mergeCell ref="I10:I12"/>
    <mergeCell ref="J10:J12"/>
    <mergeCell ref="K10:K12"/>
    <mergeCell ref="L10:L12"/>
    <mergeCell ref="M10:M12"/>
    <mergeCell ref="N10:N12"/>
    <mergeCell ref="Q10:S10"/>
    <mergeCell ref="T10:U10"/>
    <mergeCell ref="AL10:AL12"/>
    <mergeCell ref="AD11:AD12"/>
    <mergeCell ref="AE11:AE12"/>
    <mergeCell ref="AF11:AF12"/>
    <mergeCell ref="AG11:AG12"/>
    <mergeCell ref="AH11:AH12"/>
    <mergeCell ref="AM10:AM12"/>
    <mergeCell ref="AN10:AN12"/>
    <mergeCell ref="D11:D12"/>
    <mergeCell ref="E11:E12"/>
    <mergeCell ref="F11:F12"/>
    <mergeCell ref="G11:G12"/>
    <mergeCell ref="H11:H12"/>
    <mergeCell ref="Q11:Q12"/>
    <mergeCell ref="R11:R12"/>
    <mergeCell ref="S11:S12"/>
    <mergeCell ref="AD10:AF10"/>
    <mergeCell ref="AG10:AH10"/>
    <mergeCell ref="AI10:AI12"/>
    <mergeCell ref="AJ10:AJ12"/>
    <mergeCell ref="AK10:AK12"/>
    <mergeCell ref="V10:V12"/>
  </mergeCells>
  <conditionalFormatting sqref="B14:AN47">
    <cfRule type="cellIs" dxfId="1" priority="1" stopIfTrue="1" operator="equal">
      <formula>0</formula>
    </cfRule>
  </conditionalFormatting>
  <printOptions horizontalCentered="1" verticalCentered="1"/>
  <pageMargins left="0" right="0" top="0.39370078740157483" bottom="0" header="0" footer="0"/>
  <pageSetup paperSize="9" scale="56" fitToWidth="3" orientation="landscape" r:id="rId1"/>
  <headerFooter alignWithMargins="0"/>
  <colBreaks count="2" manualBreakCount="2">
    <brk id="14" max="44" man="1"/>
    <brk id="27" max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7"/>
  <sheetViews>
    <sheetView view="pageBreakPreview" topLeftCell="A22" zoomScale="75" zoomScaleNormal="85" workbookViewId="0">
      <pane xSplit="1" topLeftCell="AL1" activePane="topRight" state="frozen"/>
      <selection activeCell="B38" sqref="B38"/>
      <selection pane="topRight" activeCell="B31" sqref="B31:BF31"/>
    </sheetView>
  </sheetViews>
  <sheetFormatPr defaultRowHeight="15" x14ac:dyDescent="0.2"/>
  <cols>
    <col min="1" max="1" width="24.375" style="78" customWidth="1"/>
    <col min="2" max="19" width="15.75" style="19" customWidth="1"/>
    <col min="20" max="20" width="16.375" style="19" customWidth="1"/>
    <col min="21" max="21" width="15.125" style="19" customWidth="1"/>
    <col min="22" max="22" width="15.125" style="165" customWidth="1"/>
    <col min="23" max="58" width="15.125" style="19" customWidth="1"/>
    <col min="59" max="59" width="10.875" customWidth="1"/>
    <col min="60" max="60" width="7.125" customWidth="1"/>
    <col min="61" max="61" width="13" customWidth="1"/>
    <col min="62" max="90" width="12.375" customWidth="1"/>
    <col min="91" max="123" width="12.375" style="78" customWidth="1"/>
    <col min="124" max="256" width="9" style="78"/>
    <col min="257" max="257" width="24.375" style="78" customWidth="1"/>
    <col min="258" max="275" width="15.75" style="78" customWidth="1"/>
    <col min="276" max="276" width="16.375" style="78" customWidth="1"/>
    <col min="277" max="314" width="15.125" style="78" customWidth="1"/>
    <col min="315" max="315" width="10.875" style="78" customWidth="1"/>
    <col min="316" max="316" width="7.125" style="78" customWidth="1"/>
    <col min="317" max="317" width="13" style="78" customWidth="1"/>
    <col min="318" max="379" width="12.375" style="78" customWidth="1"/>
    <col min="380" max="512" width="9" style="78"/>
    <col min="513" max="513" width="24.375" style="78" customWidth="1"/>
    <col min="514" max="531" width="15.75" style="78" customWidth="1"/>
    <col min="532" max="532" width="16.375" style="78" customWidth="1"/>
    <col min="533" max="570" width="15.125" style="78" customWidth="1"/>
    <col min="571" max="571" width="10.875" style="78" customWidth="1"/>
    <col min="572" max="572" width="7.125" style="78" customWidth="1"/>
    <col min="573" max="573" width="13" style="78" customWidth="1"/>
    <col min="574" max="635" width="12.375" style="78" customWidth="1"/>
    <col min="636" max="768" width="9" style="78"/>
    <col min="769" max="769" width="24.375" style="78" customWidth="1"/>
    <col min="770" max="787" width="15.75" style="78" customWidth="1"/>
    <col min="788" max="788" width="16.375" style="78" customWidth="1"/>
    <col min="789" max="826" width="15.125" style="78" customWidth="1"/>
    <col min="827" max="827" width="10.875" style="78" customWidth="1"/>
    <col min="828" max="828" width="7.125" style="78" customWidth="1"/>
    <col min="829" max="829" width="13" style="78" customWidth="1"/>
    <col min="830" max="891" width="12.375" style="78" customWidth="1"/>
    <col min="892" max="1024" width="9" style="78"/>
    <col min="1025" max="1025" width="24.375" style="78" customWidth="1"/>
    <col min="1026" max="1043" width="15.75" style="78" customWidth="1"/>
    <col min="1044" max="1044" width="16.375" style="78" customWidth="1"/>
    <col min="1045" max="1082" width="15.125" style="78" customWidth="1"/>
    <col min="1083" max="1083" width="10.875" style="78" customWidth="1"/>
    <col min="1084" max="1084" width="7.125" style="78" customWidth="1"/>
    <col min="1085" max="1085" width="13" style="78" customWidth="1"/>
    <col min="1086" max="1147" width="12.375" style="78" customWidth="1"/>
    <col min="1148" max="1280" width="9" style="78"/>
    <col min="1281" max="1281" width="24.375" style="78" customWidth="1"/>
    <col min="1282" max="1299" width="15.75" style="78" customWidth="1"/>
    <col min="1300" max="1300" width="16.375" style="78" customWidth="1"/>
    <col min="1301" max="1338" width="15.125" style="78" customWidth="1"/>
    <col min="1339" max="1339" width="10.875" style="78" customWidth="1"/>
    <col min="1340" max="1340" width="7.125" style="78" customWidth="1"/>
    <col min="1341" max="1341" width="13" style="78" customWidth="1"/>
    <col min="1342" max="1403" width="12.375" style="78" customWidth="1"/>
    <col min="1404" max="1536" width="9" style="78"/>
    <col min="1537" max="1537" width="24.375" style="78" customWidth="1"/>
    <col min="1538" max="1555" width="15.75" style="78" customWidth="1"/>
    <col min="1556" max="1556" width="16.375" style="78" customWidth="1"/>
    <col min="1557" max="1594" width="15.125" style="78" customWidth="1"/>
    <col min="1595" max="1595" width="10.875" style="78" customWidth="1"/>
    <col min="1596" max="1596" width="7.125" style="78" customWidth="1"/>
    <col min="1597" max="1597" width="13" style="78" customWidth="1"/>
    <col min="1598" max="1659" width="12.375" style="78" customWidth="1"/>
    <col min="1660" max="1792" width="9" style="78"/>
    <col min="1793" max="1793" width="24.375" style="78" customWidth="1"/>
    <col min="1794" max="1811" width="15.75" style="78" customWidth="1"/>
    <col min="1812" max="1812" width="16.375" style="78" customWidth="1"/>
    <col min="1813" max="1850" width="15.125" style="78" customWidth="1"/>
    <col min="1851" max="1851" width="10.875" style="78" customWidth="1"/>
    <col min="1852" max="1852" width="7.125" style="78" customWidth="1"/>
    <col min="1853" max="1853" width="13" style="78" customWidth="1"/>
    <col min="1854" max="1915" width="12.375" style="78" customWidth="1"/>
    <col min="1916" max="2048" width="9" style="78"/>
    <col min="2049" max="2049" width="24.375" style="78" customWidth="1"/>
    <col min="2050" max="2067" width="15.75" style="78" customWidth="1"/>
    <col min="2068" max="2068" width="16.375" style="78" customWidth="1"/>
    <col min="2069" max="2106" width="15.125" style="78" customWidth="1"/>
    <col min="2107" max="2107" width="10.875" style="78" customWidth="1"/>
    <col min="2108" max="2108" width="7.125" style="78" customWidth="1"/>
    <col min="2109" max="2109" width="13" style="78" customWidth="1"/>
    <col min="2110" max="2171" width="12.375" style="78" customWidth="1"/>
    <col min="2172" max="2304" width="9" style="78"/>
    <col min="2305" max="2305" width="24.375" style="78" customWidth="1"/>
    <col min="2306" max="2323" width="15.75" style="78" customWidth="1"/>
    <col min="2324" max="2324" width="16.375" style="78" customWidth="1"/>
    <col min="2325" max="2362" width="15.125" style="78" customWidth="1"/>
    <col min="2363" max="2363" width="10.875" style="78" customWidth="1"/>
    <col min="2364" max="2364" width="7.125" style="78" customWidth="1"/>
    <col min="2365" max="2365" width="13" style="78" customWidth="1"/>
    <col min="2366" max="2427" width="12.375" style="78" customWidth="1"/>
    <col min="2428" max="2560" width="9" style="78"/>
    <col min="2561" max="2561" width="24.375" style="78" customWidth="1"/>
    <col min="2562" max="2579" width="15.75" style="78" customWidth="1"/>
    <col min="2580" max="2580" width="16.375" style="78" customWidth="1"/>
    <col min="2581" max="2618" width="15.125" style="78" customWidth="1"/>
    <col min="2619" max="2619" width="10.875" style="78" customWidth="1"/>
    <col min="2620" max="2620" width="7.125" style="78" customWidth="1"/>
    <col min="2621" max="2621" width="13" style="78" customWidth="1"/>
    <col min="2622" max="2683" width="12.375" style="78" customWidth="1"/>
    <col min="2684" max="2816" width="9" style="78"/>
    <col min="2817" max="2817" width="24.375" style="78" customWidth="1"/>
    <col min="2818" max="2835" width="15.75" style="78" customWidth="1"/>
    <col min="2836" max="2836" width="16.375" style="78" customWidth="1"/>
    <col min="2837" max="2874" width="15.125" style="78" customWidth="1"/>
    <col min="2875" max="2875" width="10.875" style="78" customWidth="1"/>
    <col min="2876" max="2876" width="7.125" style="78" customWidth="1"/>
    <col min="2877" max="2877" width="13" style="78" customWidth="1"/>
    <col min="2878" max="2939" width="12.375" style="78" customWidth="1"/>
    <col min="2940" max="3072" width="9" style="78"/>
    <col min="3073" max="3073" width="24.375" style="78" customWidth="1"/>
    <col min="3074" max="3091" width="15.75" style="78" customWidth="1"/>
    <col min="3092" max="3092" width="16.375" style="78" customWidth="1"/>
    <col min="3093" max="3130" width="15.125" style="78" customWidth="1"/>
    <col min="3131" max="3131" width="10.875" style="78" customWidth="1"/>
    <col min="3132" max="3132" width="7.125" style="78" customWidth="1"/>
    <col min="3133" max="3133" width="13" style="78" customWidth="1"/>
    <col min="3134" max="3195" width="12.375" style="78" customWidth="1"/>
    <col min="3196" max="3328" width="9" style="78"/>
    <col min="3329" max="3329" width="24.375" style="78" customWidth="1"/>
    <col min="3330" max="3347" width="15.75" style="78" customWidth="1"/>
    <col min="3348" max="3348" width="16.375" style="78" customWidth="1"/>
    <col min="3349" max="3386" width="15.125" style="78" customWidth="1"/>
    <col min="3387" max="3387" width="10.875" style="78" customWidth="1"/>
    <col min="3388" max="3388" width="7.125" style="78" customWidth="1"/>
    <col min="3389" max="3389" width="13" style="78" customWidth="1"/>
    <col min="3390" max="3451" width="12.375" style="78" customWidth="1"/>
    <col min="3452" max="3584" width="9" style="78"/>
    <col min="3585" max="3585" width="24.375" style="78" customWidth="1"/>
    <col min="3586" max="3603" width="15.75" style="78" customWidth="1"/>
    <col min="3604" max="3604" width="16.375" style="78" customWidth="1"/>
    <col min="3605" max="3642" width="15.125" style="78" customWidth="1"/>
    <col min="3643" max="3643" width="10.875" style="78" customWidth="1"/>
    <col min="3644" max="3644" width="7.125" style="78" customWidth="1"/>
    <col min="3645" max="3645" width="13" style="78" customWidth="1"/>
    <col min="3646" max="3707" width="12.375" style="78" customWidth="1"/>
    <col min="3708" max="3840" width="9" style="78"/>
    <col min="3841" max="3841" width="24.375" style="78" customWidth="1"/>
    <col min="3842" max="3859" width="15.75" style="78" customWidth="1"/>
    <col min="3860" max="3860" width="16.375" style="78" customWidth="1"/>
    <col min="3861" max="3898" width="15.125" style="78" customWidth="1"/>
    <col min="3899" max="3899" width="10.875" style="78" customWidth="1"/>
    <col min="3900" max="3900" width="7.125" style="78" customWidth="1"/>
    <col min="3901" max="3901" width="13" style="78" customWidth="1"/>
    <col min="3902" max="3963" width="12.375" style="78" customWidth="1"/>
    <col min="3964" max="4096" width="9" style="78"/>
    <col min="4097" max="4097" width="24.375" style="78" customWidth="1"/>
    <col min="4098" max="4115" width="15.75" style="78" customWidth="1"/>
    <col min="4116" max="4116" width="16.375" style="78" customWidth="1"/>
    <col min="4117" max="4154" width="15.125" style="78" customWidth="1"/>
    <col min="4155" max="4155" width="10.875" style="78" customWidth="1"/>
    <col min="4156" max="4156" width="7.125" style="78" customWidth="1"/>
    <col min="4157" max="4157" width="13" style="78" customWidth="1"/>
    <col min="4158" max="4219" width="12.375" style="78" customWidth="1"/>
    <col min="4220" max="4352" width="9" style="78"/>
    <col min="4353" max="4353" width="24.375" style="78" customWidth="1"/>
    <col min="4354" max="4371" width="15.75" style="78" customWidth="1"/>
    <col min="4372" max="4372" width="16.375" style="78" customWidth="1"/>
    <col min="4373" max="4410" width="15.125" style="78" customWidth="1"/>
    <col min="4411" max="4411" width="10.875" style="78" customWidth="1"/>
    <col min="4412" max="4412" width="7.125" style="78" customWidth="1"/>
    <col min="4413" max="4413" width="13" style="78" customWidth="1"/>
    <col min="4414" max="4475" width="12.375" style="78" customWidth="1"/>
    <col min="4476" max="4608" width="9" style="78"/>
    <col min="4609" max="4609" width="24.375" style="78" customWidth="1"/>
    <col min="4610" max="4627" width="15.75" style="78" customWidth="1"/>
    <col min="4628" max="4628" width="16.375" style="78" customWidth="1"/>
    <col min="4629" max="4666" width="15.125" style="78" customWidth="1"/>
    <col min="4667" max="4667" width="10.875" style="78" customWidth="1"/>
    <col min="4668" max="4668" width="7.125" style="78" customWidth="1"/>
    <col min="4669" max="4669" width="13" style="78" customWidth="1"/>
    <col min="4670" max="4731" width="12.375" style="78" customWidth="1"/>
    <col min="4732" max="4864" width="9" style="78"/>
    <col min="4865" max="4865" width="24.375" style="78" customWidth="1"/>
    <col min="4866" max="4883" width="15.75" style="78" customWidth="1"/>
    <col min="4884" max="4884" width="16.375" style="78" customWidth="1"/>
    <col min="4885" max="4922" width="15.125" style="78" customWidth="1"/>
    <col min="4923" max="4923" width="10.875" style="78" customWidth="1"/>
    <col min="4924" max="4924" width="7.125" style="78" customWidth="1"/>
    <col min="4925" max="4925" width="13" style="78" customWidth="1"/>
    <col min="4926" max="4987" width="12.375" style="78" customWidth="1"/>
    <col min="4988" max="5120" width="9" style="78"/>
    <col min="5121" max="5121" width="24.375" style="78" customWidth="1"/>
    <col min="5122" max="5139" width="15.75" style="78" customWidth="1"/>
    <col min="5140" max="5140" width="16.375" style="78" customWidth="1"/>
    <col min="5141" max="5178" width="15.125" style="78" customWidth="1"/>
    <col min="5179" max="5179" width="10.875" style="78" customWidth="1"/>
    <col min="5180" max="5180" width="7.125" style="78" customWidth="1"/>
    <col min="5181" max="5181" width="13" style="78" customWidth="1"/>
    <col min="5182" max="5243" width="12.375" style="78" customWidth="1"/>
    <col min="5244" max="5376" width="9" style="78"/>
    <col min="5377" max="5377" width="24.375" style="78" customWidth="1"/>
    <col min="5378" max="5395" width="15.75" style="78" customWidth="1"/>
    <col min="5396" max="5396" width="16.375" style="78" customWidth="1"/>
    <col min="5397" max="5434" width="15.125" style="78" customWidth="1"/>
    <col min="5435" max="5435" width="10.875" style="78" customWidth="1"/>
    <col min="5436" max="5436" width="7.125" style="78" customWidth="1"/>
    <col min="5437" max="5437" width="13" style="78" customWidth="1"/>
    <col min="5438" max="5499" width="12.375" style="78" customWidth="1"/>
    <col min="5500" max="5632" width="9" style="78"/>
    <col min="5633" max="5633" width="24.375" style="78" customWidth="1"/>
    <col min="5634" max="5651" width="15.75" style="78" customWidth="1"/>
    <col min="5652" max="5652" width="16.375" style="78" customWidth="1"/>
    <col min="5653" max="5690" width="15.125" style="78" customWidth="1"/>
    <col min="5691" max="5691" width="10.875" style="78" customWidth="1"/>
    <col min="5692" max="5692" width="7.125" style="78" customWidth="1"/>
    <col min="5693" max="5693" width="13" style="78" customWidth="1"/>
    <col min="5694" max="5755" width="12.375" style="78" customWidth="1"/>
    <col min="5756" max="5888" width="9" style="78"/>
    <col min="5889" max="5889" width="24.375" style="78" customWidth="1"/>
    <col min="5890" max="5907" width="15.75" style="78" customWidth="1"/>
    <col min="5908" max="5908" width="16.375" style="78" customWidth="1"/>
    <col min="5909" max="5946" width="15.125" style="78" customWidth="1"/>
    <col min="5947" max="5947" width="10.875" style="78" customWidth="1"/>
    <col min="5948" max="5948" width="7.125" style="78" customWidth="1"/>
    <col min="5949" max="5949" width="13" style="78" customWidth="1"/>
    <col min="5950" max="6011" width="12.375" style="78" customWidth="1"/>
    <col min="6012" max="6144" width="9" style="78"/>
    <col min="6145" max="6145" width="24.375" style="78" customWidth="1"/>
    <col min="6146" max="6163" width="15.75" style="78" customWidth="1"/>
    <col min="6164" max="6164" width="16.375" style="78" customWidth="1"/>
    <col min="6165" max="6202" width="15.125" style="78" customWidth="1"/>
    <col min="6203" max="6203" width="10.875" style="78" customWidth="1"/>
    <col min="6204" max="6204" width="7.125" style="78" customWidth="1"/>
    <col min="6205" max="6205" width="13" style="78" customWidth="1"/>
    <col min="6206" max="6267" width="12.375" style="78" customWidth="1"/>
    <col min="6268" max="6400" width="9" style="78"/>
    <col min="6401" max="6401" width="24.375" style="78" customWidth="1"/>
    <col min="6402" max="6419" width="15.75" style="78" customWidth="1"/>
    <col min="6420" max="6420" width="16.375" style="78" customWidth="1"/>
    <col min="6421" max="6458" width="15.125" style="78" customWidth="1"/>
    <col min="6459" max="6459" width="10.875" style="78" customWidth="1"/>
    <col min="6460" max="6460" width="7.125" style="78" customWidth="1"/>
    <col min="6461" max="6461" width="13" style="78" customWidth="1"/>
    <col min="6462" max="6523" width="12.375" style="78" customWidth="1"/>
    <col min="6524" max="6656" width="9" style="78"/>
    <col min="6657" max="6657" width="24.375" style="78" customWidth="1"/>
    <col min="6658" max="6675" width="15.75" style="78" customWidth="1"/>
    <col min="6676" max="6676" width="16.375" style="78" customWidth="1"/>
    <col min="6677" max="6714" width="15.125" style="78" customWidth="1"/>
    <col min="6715" max="6715" width="10.875" style="78" customWidth="1"/>
    <col min="6716" max="6716" width="7.125" style="78" customWidth="1"/>
    <col min="6717" max="6717" width="13" style="78" customWidth="1"/>
    <col min="6718" max="6779" width="12.375" style="78" customWidth="1"/>
    <col min="6780" max="6912" width="9" style="78"/>
    <col min="6913" max="6913" width="24.375" style="78" customWidth="1"/>
    <col min="6914" max="6931" width="15.75" style="78" customWidth="1"/>
    <col min="6932" max="6932" width="16.375" style="78" customWidth="1"/>
    <col min="6933" max="6970" width="15.125" style="78" customWidth="1"/>
    <col min="6971" max="6971" width="10.875" style="78" customWidth="1"/>
    <col min="6972" max="6972" width="7.125" style="78" customWidth="1"/>
    <col min="6973" max="6973" width="13" style="78" customWidth="1"/>
    <col min="6974" max="7035" width="12.375" style="78" customWidth="1"/>
    <col min="7036" max="7168" width="9" style="78"/>
    <col min="7169" max="7169" width="24.375" style="78" customWidth="1"/>
    <col min="7170" max="7187" width="15.75" style="78" customWidth="1"/>
    <col min="7188" max="7188" width="16.375" style="78" customWidth="1"/>
    <col min="7189" max="7226" width="15.125" style="78" customWidth="1"/>
    <col min="7227" max="7227" width="10.875" style="78" customWidth="1"/>
    <col min="7228" max="7228" width="7.125" style="78" customWidth="1"/>
    <col min="7229" max="7229" width="13" style="78" customWidth="1"/>
    <col min="7230" max="7291" width="12.375" style="78" customWidth="1"/>
    <col min="7292" max="7424" width="9" style="78"/>
    <col min="7425" max="7425" width="24.375" style="78" customWidth="1"/>
    <col min="7426" max="7443" width="15.75" style="78" customWidth="1"/>
    <col min="7444" max="7444" width="16.375" style="78" customWidth="1"/>
    <col min="7445" max="7482" width="15.125" style="78" customWidth="1"/>
    <col min="7483" max="7483" width="10.875" style="78" customWidth="1"/>
    <col min="7484" max="7484" width="7.125" style="78" customWidth="1"/>
    <col min="7485" max="7485" width="13" style="78" customWidth="1"/>
    <col min="7486" max="7547" width="12.375" style="78" customWidth="1"/>
    <col min="7548" max="7680" width="9" style="78"/>
    <col min="7681" max="7681" width="24.375" style="78" customWidth="1"/>
    <col min="7682" max="7699" width="15.75" style="78" customWidth="1"/>
    <col min="7700" max="7700" width="16.375" style="78" customWidth="1"/>
    <col min="7701" max="7738" width="15.125" style="78" customWidth="1"/>
    <col min="7739" max="7739" width="10.875" style="78" customWidth="1"/>
    <col min="7740" max="7740" width="7.125" style="78" customWidth="1"/>
    <col min="7741" max="7741" width="13" style="78" customWidth="1"/>
    <col min="7742" max="7803" width="12.375" style="78" customWidth="1"/>
    <col min="7804" max="7936" width="9" style="78"/>
    <col min="7937" max="7937" width="24.375" style="78" customWidth="1"/>
    <col min="7938" max="7955" width="15.75" style="78" customWidth="1"/>
    <col min="7956" max="7956" width="16.375" style="78" customWidth="1"/>
    <col min="7957" max="7994" width="15.125" style="78" customWidth="1"/>
    <col min="7995" max="7995" width="10.875" style="78" customWidth="1"/>
    <col min="7996" max="7996" width="7.125" style="78" customWidth="1"/>
    <col min="7997" max="7997" width="13" style="78" customWidth="1"/>
    <col min="7998" max="8059" width="12.375" style="78" customWidth="1"/>
    <col min="8060" max="8192" width="9" style="78"/>
    <col min="8193" max="8193" width="24.375" style="78" customWidth="1"/>
    <col min="8194" max="8211" width="15.75" style="78" customWidth="1"/>
    <col min="8212" max="8212" width="16.375" style="78" customWidth="1"/>
    <col min="8213" max="8250" width="15.125" style="78" customWidth="1"/>
    <col min="8251" max="8251" width="10.875" style="78" customWidth="1"/>
    <col min="8252" max="8252" width="7.125" style="78" customWidth="1"/>
    <col min="8253" max="8253" width="13" style="78" customWidth="1"/>
    <col min="8254" max="8315" width="12.375" style="78" customWidth="1"/>
    <col min="8316" max="8448" width="9" style="78"/>
    <col min="8449" max="8449" width="24.375" style="78" customWidth="1"/>
    <col min="8450" max="8467" width="15.75" style="78" customWidth="1"/>
    <col min="8468" max="8468" width="16.375" style="78" customWidth="1"/>
    <col min="8469" max="8506" width="15.125" style="78" customWidth="1"/>
    <col min="8507" max="8507" width="10.875" style="78" customWidth="1"/>
    <col min="8508" max="8508" width="7.125" style="78" customWidth="1"/>
    <col min="8509" max="8509" width="13" style="78" customWidth="1"/>
    <col min="8510" max="8571" width="12.375" style="78" customWidth="1"/>
    <col min="8572" max="8704" width="9" style="78"/>
    <col min="8705" max="8705" width="24.375" style="78" customWidth="1"/>
    <col min="8706" max="8723" width="15.75" style="78" customWidth="1"/>
    <col min="8724" max="8724" width="16.375" style="78" customWidth="1"/>
    <col min="8725" max="8762" width="15.125" style="78" customWidth="1"/>
    <col min="8763" max="8763" width="10.875" style="78" customWidth="1"/>
    <col min="8764" max="8764" width="7.125" style="78" customWidth="1"/>
    <col min="8765" max="8765" width="13" style="78" customWidth="1"/>
    <col min="8766" max="8827" width="12.375" style="78" customWidth="1"/>
    <col min="8828" max="8960" width="9" style="78"/>
    <col min="8961" max="8961" width="24.375" style="78" customWidth="1"/>
    <col min="8962" max="8979" width="15.75" style="78" customWidth="1"/>
    <col min="8980" max="8980" width="16.375" style="78" customWidth="1"/>
    <col min="8981" max="9018" width="15.125" style="78" customWidth="1"/>
    <col min="9019" max="9019" width="10.875" style="78" customWidth="1"/>
    <col min="9020" max="9020" width="7.125" style="78" customWidth="1"/>
    <col min="9021" max="9021" width="13" style="78" customWidth="1"/>
    <col min="9022" max="9083" width="12.375" style="78" customWidth="1"/>
    <col min="9084" max="9216" width="9" style="78"/>
    <col min="9217" max="9217" width="24.375" style="78" customWidth="1"/>
    <col min="9218" max="9235" width="15.75" style="78" customWidth="1"/>
    <col min="9236" max="9236" width="16.375" style="78" customWidth="1"/>
    <col min="9237" max="9274" width="15.125" style="78" customWidth="1"/>
    <col min="9275" max="9275" width="10.875" style="78" customWidth="1"/>
    <col min="9276" max="9276" width="7.125" style="78" customWidth="1"/>
    <col min="9277" max="9277" width="13" style="78" customWidth="1"/>
    <col min="9278" max="9339" width="12.375" style="78" customWidth="1"/>
    <col min="9340" max="9472" width="9" style="78"/>
    <col min="9473" max="9473" width="24.375" style="78" customWidth="1"/>
    <col min="9474" max="9491" width="15.75" style="78" customWidth="1"/>
    <col min="9492" max="9492" width="16.375" style="78" customWidth="1"/>
    <col min="9493" max="9530" width="15.125" style="78" customWidth="1"/>
    <col min="9531" max="9531" width="10.875" style="78" customWidth="1"/>
    <col min="9532" max="9532" width="7.125" style="78" customWidth="1"/>
    <col min="9533" max="9533" width="13" style="78" customWidth="1"/>
    <col min="9534" max="9595" width="12.375" style="78" customWidth="1"/>
    <col min="9596" max="9728" width="9" style="78"/>
    <col min="9729" max="9729" width="24.375" style="78" customWidth="1"/>
    <col min="9730" max="9747" width="15.75" style="78" customWidth="1"/>
    <col min="9748" max="9748" width="16.375" style="78" customWidth="1"/>
    <col min="9749" max="9786" width="15.125" style="78" customWidth="1"/>
    <col min="9787" max="9787" width="10.875" style="78" customWidth="1"/>
    <col min="9788" max="9788" width="7.125" style="78" customWidth="1"/>
    <col min="9789" max="9789" width="13" style="78" customWidth="1"/>
    <col min="9790" max="9851" width="12.375" style="78" customWidth="1"/>
    <col min="9852" max="9984" width="9" style="78"/>
    <col min="9985" max="9985" width="24.375" style="78" customWidth="1"/>
    <col min="9986" max="10003" width="15.75" style="78" customWidth="1"/>
    <col min="10004" max="10004" width="16.375" style="78" customWidth="1"/>
    <col min="10005" max="10042" width="15.125" style="78" customWidth="1"/>
    <col min="10043" max="10043" width="10.875" style="78" customWidth="1"/>
    <col min="10044" max="10044" width="7.125" style="78" customWidth="1"/>
    <col min="10045" max="10045" width="13" style="78" customWidth="1"/>
    <col min="10046" max="10107" width="12.375" style="78" customWidth="1"/>
    <col min="10108" max="10240" width="9" style="78"/>
    <col min="10241" max="10241" width="24.375" style="78" customWidth="1"/>
    <col min="10242" max="10259" width="15.75" style="78" customWidth="1"/>
    <col min="10260" max="10260" width="16.375" style="78" customWidth="1"/>
    <col min="10261" max="10298" width="15.125" style="78" customWidth="1"/>
    <col min="10299" max="10299" width="10.875" style="78" customWidth="1"/>
    <col min="10300" max="10300" width="7.125" style="78" customWidth="1"/>
    <col min="10301" max="10301" width="13" style="78" customWidth="1"/>
    <col min="10302" max="10363" width="12.375" style="78" customWidth="1"/>
    <col min="10364" max="10496" width="9" style="78"/>
    <col min="10497" max="10497" width="24.375" style="78" customWidth="1"/>
    <col min="10498" max="10515" width="15.75" style="78" customWidth="1"/>
    <col min="10516" max="10516" width="16.375" style="78" customWidth="1"/>
    <col min="10517" max="10554" width="15.125" style="78" customWidth="1"/>
    <col min="10555" max="10555" width="10.875" style="78" customWidth="1"/>
    <col min="10556" max="10556" width="7.125" style="78" customWidth="1"/>
    <col min="10557" max="10557" width="13" style="78" customWidth="1"/>
    <col min="10558" max="10619" width="12.375" style="78" customWidth="1"/>
    <col min="10620" max="10752" width="9" style="78"/>
    <col min="10753" max="10753" width="24.375" style="78" customWidth="1"/>
    <col min="10754" max="10771" width="15.75" style="78" customWidth="1"/>
    <col min="10772" max="10772" width="16.375" style="78" customWidth="1"/>
    <col min="10773" max="10810" width="15.125" style="78" customWidth="1"/>
    <col min="10811" max="10811" width="10.875" style="78" customWidth="1"/>
    <col min="10812" max="10812" width="7.125" style="78" customWidth="1"/>
    <col min="10813" max="10813" width="13" style="78" customWidth="1"/>
    <col min="10814" max="10875" width="12.375" style="78" customWidth="1"/>
    <col min="10876" max="11008" width="9" style="78"/>
    <col min="11009" max="11009" width="24.375" style="78" customWidth="1"/>
    <col min="11010" max="11027" width="15.75" style="78" customWidth="1"/>
    <col min="11028" max="11028" width="16.375" style="78" customWidth="1"/>
    <col min="11029" max="11066" width="15.125" style="78" customWidth="1"/>
    <col min="11067" max="11067" width="10.875" style="78" customWidth="1"/>
    <col min="11068" max="11068" width="7.125" style="78" customWidth="1"/>
    <col min="11069" max="11069" width="13" style="78" customWidth="1"/>
    <col min="11070" max="11131" width="12.375" style="78" customWidth="1"/>
    <col min="11132" max="11264" width="9" style="78"/>
    <col min="11265" max="11265" width="24.375" style="78" customWidth="1"/>
    <col min="11266" max="11283" width="15.75" style="78" customWidth="1"/>
    <col min="11284" max="11284" width="16.375" style="78" customWidth="1"/>
    <col min="11285" max="11322" width="15.125" style="78" customWidth="1"/>
    <col min="11323" max="11323" width="10.875" style="78" customWidth="1"/>
    <col min="11324" max="11324" width="7.125" style="78" customWidth="1"/>
    <col min="11325" max="11325" width="13" style="78" customWidth="1"/>
    <col min="11326" max="11387" width="12.375" style="78" customWidth="1"/>
    <col min="11388" max="11520" width="9" style="78"/>
    <col min="11521" max="11521" width="24.375" style="78" customWidth="1"/>
    <col min="11522" max="11539" width="15.75" style="78" customWidth="1"/>
    <col min="11540" max="11540" width="16.375" style="78" customWidth="1"/>
    <col min="11541" max="11578" width="15.125" style="78" customWidth="1"/>
    <col min="11579" max="11579" width="10.875" style="78" customWidth="1"/>
    <col min="11580" max="11580" width="7.125" style="78" customWidth="1"/>
    <col min="11581" max="11581" width="13" style="78" customWidth="1"/>
    <col min="11582" max="11643" width="12.375" style="78" customWidth="1"/>
    <col min="11644" max="11776" width="9" style="78"/>
    <col min="11777" max="11777" width="24.375" style="78" customWidth="1"/>
    <col min="11778" max="11795" width="15.75" style="78" customWidth="1"/>
    <col min="11796" max="11796" width="16.375" style="78" customWidth="1"/>
    <col min="11797" max="11834" width="15.125" style="78" customWidth="1"/>
    <col min="11835" max="11835" width="10.875" style="78" customWidth="1"/>
    <col min="11836" max="11836" width="7.125" style="78" customWidth="1"/>
    <col min="11837" max="11837" width="13" style="78" customWidth="1"/>
    <col min="11838" max="11899" width="12.375" style="78" customWidth="1"/>
    <col min="11900" max="12032" width="9" style="78"/>
    <col min="12033" max="12033" width="24.375" style="78" customWidth="1"/>
    <col min="12034" max="12051" width="15.75" style="78" customWidth="1"/>
    <col min="12052" max="12052" width="16.375" style="78" customWidth="1"/>
    <col min="12053" max="12090" width="15.125" style="78" customWidth="1"/>
    <col min="12091" max="12091" width="10.875" style="78" customWidth="1"/>
    <col min="12092" max="12092" width="7.125" style="78" customWidth="1"/>
    <col min="12093" max="12093" width="13" style="78" customWidth="1"/>
    <col min="12094" max="12155" width="12.375" style="78" customWidth="1"/>
    <col min="12156" max="12288" width="9" style="78"/>
    <col min="12289" max="12289" width="24.375" style="78" customWidth="1"/>
    <col min="12290" max="12307" width="15.75" style="78" customWidth="1"/>
    <col min="12308" max="12308" width="16.375" style="78" customWidth="1"/>
    <col min="12309" max="12346" width="15.125" style="78" customWidth="1"/>
    <col min="12347" max="12347" width="10.875" style="78" customWidth="1"/>
    <col min="12348" max="12348" width="7.125" style="78" customWidth="1"/>
    <col min="12349" max="12349" width="13" style="78" customWidth="1"/>
    <col min="12350" max="12411" width="12.375" style="78" customWidth="1"/>
    <col min="12412" max="12544" width="9" style="78"/>
    <col min="12545" max="12545" width="24.375" style="78" customWidth="1"/>
    <col min="12546" max="12563" width="15.75" style="78" customWidth="1"/>
    <col min="12564" max="12564" width="16.375" style="78" customWidth="1"/>
    <col min="12565" max="12602" width="15.125" style="78" customWidth="1"/>
    <col min="12603" max="12603" width="10.875" style="78" customWidth="1"/>
    <col min="12604" max="12604" width="7.125" style="78" customWidth="1"/>
    <col min="12605" max="12605" width="13" style="78" customWidth="1"/>
    <col min="12606" max="12667" width="12.375" style="78" customWidth="1"/>
    <col min="12668" max="12800" width="9" style="78"/>
    <col min="12801" max="12801" width="24.375" style="78" customWidth="1"/>
    <col min="12802" max="12819" width="15.75" style="78" customWidth="1"/>
    <col min="12820" max="12820" width="16.375" style="78" customWidth="1"/>
    <col min="12821" max="12858" width="15.125" style="78" customWidth="1"/>
    <col min="12859" max="12859" width="10.875" style="78" customWidth="1"/>
    <col min="12860" max="12860" width="7.125" style="78" customWidth="1"/>
    <col min="12861" max="12861" width="13" style="78" customWidth="1"/>
    <col min="12862" max="12923" width="12.375" style="78" customWidth="1"/>
    <col min="12924" max="13056" width="9" style="78"/>
    <col min="13057" max="13057" width="24.375" style="78" customWidth="1"/>
    <col min="13058" max="13075" width="15.75" style="78" customWidth="1"/>
    <col min="13076" max="13076" width="16.375" style="78" customWidth="1"/>
    <col min="13077" max="13114" width="15.125" style="78" customWidth="1"/>
    <col min="13115" max="13115" width="10.875" style="78" customWidth="1"/>
    <col min="13116" max="13116" width="7.125" style="78" customWidth="1"/>
    <col min="13117" max="13117" width="13" style="78" customWidth="1"/>
    <col min="13118" max="13179" width="12.375" style="78" customWidth="1"/>
    <col min="13180" max="13312" width="9" style="78"/>
    <col min="13313" max="13313" width="24.375" style="78" customWidth="1"/>
    <col min="13314" max="13331" width="15.75" style="78" customWidth="1"/>
    <col min="13332" max="13332" width="16.375" style="78" customWidth="1"/>
    <col min="13333" max="13370" width="15.125" style="78" customWidth="1"/>
    <col min="13371" max="13371" width="10.875" style="78" customWidth="1"/>
    <col min="13372" max="13372" width="7.125" style="78" customWidth="1"/>
    <col min="13373" max="13373" width="13" style="78" customWidth="1"/>
    <col min="13374" max="13435" width="12.375" style="78" customWidth="1"/>
    <col min="13436" max="13568" width="9" style="78"/>
    <col min="13569" max="13569" width="24.375" style="78" customWidth="1"/>
    <col min="13570" max="13587" width="15.75" style="78" customWidth="1"/>
    <col min="13588" max="13588" width="16.375" style="78" customWidth="1"/>
    <col min="13589" max="13626" width="15.125" style="78" customWidth="1"/>
    <col min="13627" max="13627" width="10.875" style="78" customWidth="1"/>
    <col min="13628" max="13628" width="7.125" style="78" customWidth="1"/>
    <col min="13629" max="13629" width="13" style="78" customWidth="1"/>
    <col min="13630" max="13691" width="12.375" style="78" customWidth="1"/>
    <col min="13692" max="13824" width="9" style="78"/>
    <col min="13825" max="13825" width="24.375" style="78" customWidth="1"/>
    <col min="13826" max="13843" width="15.75" style="78" customWidth="1"/>
    <col min="13844" max="13844" width="16.375" style="78" customWidth="1"/>
    <col min="13845" max="13882" width="15.125" style="78" customWidth="1"/>
    <col min="13883" max="13883" width="10.875" style="78" customWidth="1"/>
    <col min="13884" max="13884" width="7.125" style="78" customWidth="1"/>
    <col min="13885" max="13885" width="13" style="78" customWidth="1"/>
    <col min="13886" max="13947" width="12.375" style="78" customWidth="1"/>
    <col min="13948" max="14080" width="9" style="78"/>
    <col min="14081" max="14081" width="24.375" style="78" customWidth="1"/>
    <col min="14082" max="14099" width="15.75" style="78" customWidth="1"/>
    <col min="14100" max="14100" width="16.375" style="78" customWidth="1"/>
    <col min="14101" max="14138" width="15.125" style="78" customWidth="1"/>
    <col min="14139" max="14139" width="10.875" style="78" customWidth="1"/>
    <col min="14140" max="14140" width="7.125" style="78" customWidth="1"/>
    <col min="14141" max="14141" width="13" style="78" customWidth="1"/>
    <col min="14142" max="14203" width="12.375" style="78" customWidth="1"/>
    <col min="14204" max="14336" width="9" style="78"/>
    <col min="14337" max="14337" width="24.375" style="78" customWidth="1"/>
    <col min="14338" max="14355" width="15.75" style="78" customWidth="1"/>
    <col min="14356" max="14356" width="16.375" style="78" customWidth="1"/>
    <col min="14357" max="14394" width="15.125" style="78" customWidth="1"/>
    <col min="14395" max="14395" width="10.875" style="78" customWidth="1"/>
    <col min="14396" max="14396" width="7.125" style="78" customWidth="1"/>
    <col min="14397" max="14397" width="13" style="78" customWidth="1"/>
    <col min="14398" max="14459" width="12.375" style="78" customWidth="1"/>
    <col min="14460" max="14592" width="9" style="78"/>
    <col min="14593" max="14593" width="24.375" style="78" customWidth="1"/>
    <col min="14594" max="14611" width="15.75" style="78" customWidth="1"/>
    <col min="14612" max="14612" width="16.375" style="78" customWidth="1"/>
    <col min="14613" max="14650" width="15.125" style="78" customWidth="1"/>
    <col min="14651" max="14651" width="10.875" style="78" customWidth="1"/>
    <col min="14652" max="14652" width="7.125" style="78" customWidth="1"/>
    <col min="14653" max="14653" width="13" style="78" customWidth="1"/>
    <col min="14654" max="14715" width="12.375" style="78" customWidth="1"/>
    <col min="14716" max="14848" width="9" style="78"/>
    <col min="14849" max="14849" width="24.375" style="78" customWidth="1"/>
    <col min="14850" max="14867" width="15.75" style="78" customWidth="1"/>
    <col min="14868" max="14868" width="16.375" style="78" customWidth="1"/>
    <col min="14869" max="14906" width="15.125" style="78" customWidth="1"/>
    <col min="14907" max="14907" width="10.875" style="78" customWidth="1"/>
    <col min="14908" max="14908" width="7.125" style="78" customWidth="1"/>
    <col min="14909" max="14909" width="13" style="78" customWidth="1"/>
    <col min="14910" max="14971" width="12.375" style="78" customWidth="1"/>
    <col min="14972" max="15104" width="9" style="78"/>
    <col min="15105" max="15105" width="24.375" style="78" customWidth="1"/>
    <col min="15106" max="15123" width="15.75" style="78" customWidth="1"/>
    <col min="15124" max="15124" width="16.375" style="78" customWidth="1"/>
    <col min="15125" max="15162" width="15.125" style="78" customWidth="1"/>
    <col min="15163" max="15163" width="10.875" style="78" customWidth="1"/>
    <col min="15164" max="15164" width="7.125" style="78" customWidth="1"/>
    <col min="15165" max="15165" width="13" style="78" customWidth="1"/>
    <col min="15166" max="15227" width="12.375" style="78" customWidth="1"/>
    <col min="15228" max="15360" width="9" style="78"/>
    <col min="15361" max="15361" width="24.375" style="78" customWidth="1"/>
    <col min="15362" max="15379" width="15.75" style="78" customWidth="1"/>
    <col min="15380" max="15380" width="16.375" style="78" customWidth="1"/>
    <col min="15381" max="15418" width="15.125" style="78" customWidth="1"/>
    <col min="15419" max="15419" width="10.875" style="78" customWidth="1"/>
    <col min="15420" max="15420" width="7.125" style="78" customWidth="1"/>
    <col min="15421" max="15421" width="13" style="78" customWidth="1"/>
    <col min="15422" max="15483" width="12.375" style="78" customWidth="1"/>
    <col min="15484" max="15616" width="9" style="78"/>
    <col min="15617" max="15617" width="24.375" style="78" customWidth="1"/>
    <col min="15618" max="15635" width="15.75" style="78" customWidth="1"/>
    <col min="15636" max="15636" width="16.375" style="78" customWidth="1"/>
    <col min="15637" max="15674" width="15.125" style="78" customWidth="1"/>
    <col min="15675" max="15675" width="10.875" style="78" customWidth="1"/>
    <col min="15676" max="15676" width="7.125" style="78" customWidth="1"/>
    <col min="15677" max="15677" width="13" style="78" customWidth="1"/>
    <col min="15678" max="15739" width="12.375" style="78" customWidth="1"/>
    <col min="15740" max="15872" width="9" style="78"/>
    <col min="15873" max="15873" width="24.375" style="78" customWidth="1"/>
    <col min="15874" max="15891" width="15.75" style="78" customWidth="1"/>
    <col min="15892" max="15892" width="16.375" style="78" customWidth="1"/>
    <col min="15893" max="15930" width="15.125" style="78" customWidth="1"/>
    <col min="15931" max="15931" width="10.875" style="78" customWidth="1"/>
    <col min="15932" max="15932" width="7.125" style="78" customWidth="1"/>
    <col min="15933" max="15933" width="13" style="78" customWidth="1"/>
    <col min="15934" max="15995" width="12.375" style="78" customWidth="1"/>
    <col min="15996" max="16128" width="9" style="78"/>
    <col min="16129" max="16129" width="24.375" style="78" customWidth="1"/>
    <col min="16130" max="16147" width="15.75" style="78" customWidth="1"/>
    <col min="16148" max="16148" width="16.375" style="78" customWidth="1"/>
    <col min="16149" max="16186" width="15.125" style="78" customWidth="1"/>
    <col min="16187" max="16187" width="10.875" style="78" customWidth="1"/>
    <col min="16188" max="16188" width="7.125" style="78" customWidth="1"/>
    <col min="16189" max="16189" width="13" style="78" customWidth="1"/>
    <col min="16190" max="16251" width="12.375" style="78" customWidth="1"/>
    <col min="16252" max="16384" width="9" style="78"/>
  </cols>
  <sheetData>
    <row r="1" spans="1:92" ht="12" x14ac:dyDescent="0.1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</row>
    <row r="2" spans="1:92" ht="12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</row>
    <row r="3" spans="1:92" ht="22.5" customHeight="1" x14ac:dyDescent="0.3">
      <c r="A3" s="433" t="s">
        <v>98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 t="s">
        <v>98</v>
      </c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  <c r="AK3" s="433"/>
      <c r="AL3" s="433"/>
      <c r="AM3" s="433"/>
      <c r="AN3" s="434" t="s">
        <v>99</v>
      </c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</row>
    <row r="4" spans="1:92" ht="22.5" customHeight="1" x14ac:dyDescent="0.3">
      <c r="A4" s="433" t="s">
        <v>100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 t="s">
        <v>101</v>
      </c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4" t="s">
        <v>102</v>
      </c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</row>
    <row r="5" spans="1:92" ht="20.25" x14ac:dyDescent="0.3">
      <c r="A5" s="79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31" t="str">
        <f>BF5</f>
        <v>по состоянию на ____________________</v>
      </c>
      <c r="U5" s="79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31" t="str">
        <f>BF5</f>
        <v>по состоянию на ____________________</v>
      </c>
      <c r="AN5" s="81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1" t="s">
        <v>115</v>
      </c>
    </row>
    <row r="6" spans="1:92" ht="16.5" x14ac:dyDescent="0.25">
      <c r="A6" s="3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83" t="s">
        <v>103</v>
      </c>
      <c r="U6" s="3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83" t="s">
        <v>104</v>
      </c>
      <c r="AN6" s="84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6" t="s">
        <v>105</v>
      </c>
    </row>
    <row r="7" spans="1:92" ht="17.25" thickBot="1" x14ac:dyDescent="0.3">
      <c r="A7" s="3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83"/>
      <c r="U7" s="3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87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92" s="89" customFormat="1" ht="17.25" customHeight="1" thickTop="1" thickBot="1" x14ac:dyDescent="0.2">
      <c r="A8" s="461" t="s">
        <v>6</v>
      </c>
      <c r="B8" s="464" t="s">
        <v>34</v>
      </c>
      <c r="C8" s="465"/>
      <c r="D8" s="465"/>
      <c r="E8" s="465"/>
      <c r="F8" s="465"/>
      <c r="G8" s="465"/>
      <c r="H8" s="465"/>
      <c r="I8" s="466"/>
      <c r="J8" s="464" t="s">
        <v>35</v>
      </c>
      <c r="K8" s="465"/>
      <c r="L8" s="465"/>
      <c r="M8" s="465"/>
      <c r="N8" s="465"/>
      <c r="O8" s="465"/>
      <c r="P8" s="465"/>
      <c r="Q8" s="465"/>
      <c r="R8" s="465"/>
      <c r="S8" s="466"/>
      <c r="T8" s="467" t="s">
        <v>106</v>
      </c>
      <c r="U8" s="445" t="s">
        <v>34</v>
      </c>
      <c r="V8" s="446"/>
      <c r="W8" s="446"/>
      <c r="X8" s="446"/>
      <c r="Y8" s="446"/>
      <c r="Z8" s="446"/>
      <c r="AA8" s="446"/>
      <c r="AB8" s="446"/>
      <c r="AC8" s="447" t="s">
        <v>35</v>
      </c>
      <c r="AD8" s="447"/>
      <c r="AE8" s="447"/>
      <c r="AF8" s="447"/>
      <c r="AG8" s="447"/>
      <c r="AH8" s="447"/>
      <c r="AI8" s="447"/>
      <c r="AJ8" s="447"/>
      <c r="AK8" s="447"/>
      <c r="AL8" s="447"/>
      <c r="AM8" s="442" t="s">
        <v>107</v>
      </c>
      <c r="AN8" s="445" t="s">
        <v>34</v>
      </c>
      <c r="AO8" s="446"/>
      <c r="AP8" s="446"/>
      <c r="AQ8" s="446"/>
      <c r="AR8" s="446"/>
      <c r="AS8" s="446"/>
      <c r="AT8" s="446"/>
      <c r="AU8" s="446"/>
      <c r="AV8" s="447" t="s">
        <v>35</v>
      </c>
      <c r="AW8" s="447"/>
      <c r="AX8" s="447"/>
      <c r="AY8" s="447"/>
      <c r="AZ8" s="447"/>
      <c r="BA8" s="447"/>
      <c r="BB8" s="447"/>
      <c r="BC8" s="447"/>
      <c r="BD8" s="447"/>
      <c r="BE8" s="447"/>
      <c r="BF8" s="442" t="s">
        <v>107</v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</row>
    <row r="9" spans="1:92" s="89" customFormat="1" ht="17.25" customHeight="1" thickBot="1" x14ac:dyDescent="0.2">
      <c r="A9" s="462"/>
      <c r="B9" s="449" t="s">
        <v>37</v>
      </c>
      <c r="C9" s="450"/>
      <c r="D9" s="453" t="s">
        <v>38</v>
      </c>
      <c r="E9" s="454"/>
      <c r="F9" s="454"/>
      <c r="G9" s="454"/>
      <c r="H9" s="454"/>
      <c r="I9" s="455"/>
      <c r="J9" s="449" t="s">
        <v>39</v>
      </c>
      <c r="K9" s="450"/>
      <c r="L9" s="453" t="s">
        <v>40</v>
      </c>
      <c r="M9" s="454"/>
      <c r="N9" s="454"/>
      <c r="O9" s="454"/>
      <c r="P9" s="454"/>
      <c r="Q9" s="454"/>
      <c r="R9" s="454"/>
      <c r="S9" s="455"/>
      <c r="T9" s="468"/>
      <c r="U9" s="456" t="s">
        <v>37</v>
      </c>
      <c r="V9" s="448"/>
      <c r="W9" s="457" t="s">
        <v>108</v>
      </c>
      <c r="X9" s="457"/>
      <c r="Y9" s="457"/>
      <c r="Z9" s="457"/>
      <c r="AA9" s="457"/>
      <c r="AB9" s="457"/>
      <c r="AC9" s="448" t="s">
        <v>39</v>
      </c>
      <c r="AD9" s="448"/>
      <c r="AE9" s="458" t="s">
        <v>40</v>
      </c>
      <c r="AF9" s="459"/>
      <c r="AG9" s="459"/>
      <c r="AH9" s="459"/>
      <c r="AI9" s="459"/>
      <c r="AJ9" s="459"/>
      <c r="AK9" s="459"/>
      <c r="AL9" s="460"/>
      <c r="AM9" s="443"/>
      <c r="AN9" s="456" t="s">
        <v>37</v>
      </c>
      <c r="AO9" s="448"/>
      <c r="AP9" s="457" t="s">
        <v>108</v>
      </c>
      <c r="AQ9" s="457"/>
      <c r="AR9" s="457"/>
      <c r="AS9" s="457"/>
      <c r="AT9" s="457"/>
      <c r="AU9" s="457"/>
      <c r="AV9" s="448" t="s">
        <v>39</v>
      </c>
      <c r="AW9" s="448"/>
      <c r="AX9" s="457" t="s">
        <v>40</v>
      </c>
      <c r="AY9" s="457"/>
      <c r="AZ9" s="457"/>
      <c r="BA9" s="457"/>
      <c r="BB9" s="457"/>
      <c r="BC9" s="457"/>
      <c r="BD9" s="457"/>
      <c r="BE9" s="457"/>
      <c r="BF9" s="443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</row>
    <row r="10" spans="1:92" s="89" customFormat="1" ht="17.25" customHeight="1" thickBot="1" x14ac:dyDescent="0.2">
      <c r="A10" s="462"/>
      <c r="B10" s="451"/>
      <c r="C10" s="452"/>
      <c r="D10" s="453" t="s">
        <v>41</v>
      </c>
      <c r="E10" s="455"/>
      <c r="F10" s="453" t="s">
        <v>42</v>
      </c>
      <c r="G10" s="455"/>
      <c r="H10" s="2" t="s">
        <v>43</v>
      </c>
      <c r="I10" s="3"/>
      <c r="J10" s="451"/>
      <c r="K10" s="452"/>
      <c r="L10" s="453" t="s">
        <v>41</v>
      </c>
      <c r="M10" s="455"/>
      <c r="N10" s="453" t="s">
        <v>44</v>
      </c>
      <c r="O10" s="455"/>
      <c r="P10" s="453" t="s">
        <v>109</v>
      </c>
      <c r="Q10" s="455"/>
      <c r="R10" s="453" t="s">
        <v>46</v>
      </c>
      <c r="S10" s="455"/>
      <c r="T10" s="468"/>
      <c r="U10" s="90"/>
      <c r="V10" s="91"/>
      <c r="W10" s="448" t="s">
        <v>41</v>
      </c>
      <c r="X10" s="448"/>
      <c r="Y10" s="448" t="s">
        <v>42</v>
      </c>
      <c r="Z10" s="448"/>
      <c r="AA10" s="448" t="s">
        <v>110</v>
      </c>
      <c r="AB10" s="448"/>
      <c r="AC10" s="92"/>
      <c r="AD10" s="92"/>
      <c r="AE10" s="448" t="s">
        <v>41</v>
      </c>
      <c r="AF10" s="448"/>
      <c r="AG10" s="448" t="s">
        <v>44</v>
      </c>
      <c r="AH10" s="448"/>
      <c r="AI10" s="448" t="s">
        <v>109</v>
      </c>
      <c r="AJ10" s="448"/>
      <c r="AK10" s="448" t="s">
        <v>46</v>
      </c>
      <c r="AL10" s="448"/>
      <c r="AM10" s="443"/>
      <c r="AN10" s="90"/>
      <c r="AO10" s="91"/>
      <c r="AP10" s="448" t="s">
        <v>41</v>
      </c>
      <c r="AQ10" s="448"/>
      <c r="AR10" s="448" t="s">
        <v>42</v>
      </c>
      <c r="AS10" s="448"/>
      <c r="AT10" s="448" t="s">
        <v>110</v>
      </c>
      <c r="AU10" s="448"/>
      <c r="AV10" s="92"/>
      <c r="AW10" s="92"/>
      <c r="AX10" s="448" t="s">
        <v>41</v>
      </c>
      <c r="AY10" s="448"/>
      <c r="AZ10" s="448" t="s">
        <v>44</v>
      </c>
      <c r="BA10" s="448"/>
      <c r="BB10" s="448" t="s">
        <v>109</v>
      </c>
      <c r="BC10" s="448"/>
      <c r="BD10" s="448" t="s">
        <v>46</v>
      </c>
      <c r="BE10" s="448"/>
      <c r="BF10" s="443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</row>
    <row r="11" spans="1:92" s="89" customFormat="1" ht="17.25" customHeight="1" thickBot="1" x14ac:dyDescent="0.2">
      <c r="A11" s="463"/>
      <c r="B11" s="4" t="s">
        <v>47</v>
      </c>
      <c r="C11" s="4" t="s">
        <v>48</v>
      </c>
      <c r="D11" s="4" t="s">
        <v>47</v>
      </c>
      <c r="E11" s="4" t="s">
        <v>48</v>
      </c>
      <c r="F11" s="4" t="s">
        <v>47</v>
      </c>
      <c r="G11" s="4" t="s">
        <v>48</v>
      </c>
      <c r="H11" s="4" t="s">
        <v>47</v>
      </c>
      <c r="I11" s="4" t="s">
        <v>48</v>
      </c>
      <c r="J11" s="4" t="s">
        <v>47</v>
      </c>
      <c r="K11" s="4" t="s">
        <v>48</v>
      </c>
      <c r="L11" s="4" t="s">
        <v>47</v>
      </c>
      <c r="M11" s="4" t="s">
        <v>48</v>
      </c>
      <c r="N11" s="4" t="s">
        <v>47</v>
      </c>
      <c r="O11" s="4" t="s">
        <v>48</v>
      </c>
      <c r="P11" s="4" t="s">
        <v>47</v>
      </c>
      <c r="Q11" s="4" t="s">
        <v>48</v>
      </c>
      <c r="R11" s="4" t="s">
        <v>47</v>
      </c>
      <c r="S11" s="4" t="s">
        <v>48</v>
      </c>
      <c r="T11" s="469"/>
      <c r="U11" s="93" t="s">
        <v>47</v>
      </c>
      <c r="V11" s="94" t="s">
        <v>50</v>
      </c>
      <c r="W11" s="95" t="s">
        <v>111</v>
      </c>
      <c r="X11" s="95" t="s">
        <v>50</v>
      </c>
      <c r="Y11" s="95" t="s">
        <v>49</v>
      </c>
      <c r="Z11" s="95" t="s">
        <v>50</v>
      </c>
      <c r="AA11" s="95" t="s">
        <v>49</v>
      </c>
      <c r="AB11" s="95" t="s">
        <v>50</v>
      </c>
      <c r="AC11" s="96" t="s">
        <v>49</v>
      </c>
      <c r="AD11" s="97" t="s">
        <v>50</v>
      </c>
      <c r="AE11" s="98" t="s">
        <v>49</v>
      </c>
      <c r="AF11" s="95" t="s">
        <v>48</v>
      </c>
      <c r="AG11" s="98" t="s">
        <v>49</v>
      </c>
      <c r="AH11" s="98" t="s">
        <v>50</v>
      </c>
      <c r="AI11" s="4" t="s">
        <v>47</v>
      </c>
      <c r="AJ11" s="4" t="s">
        <v>48</v>
      </c>
      <c r="AK11" s="98" t="s">
        <v>51</v>
      </c>
      <c r="AL11" s="98" t="s">
        <v>52</v>
      </c>
      <c r="AM11" s="444"/>
      <c r="AN11" s="93" t="s">
        <v>47</v>
      </c>
      <c r="AO11" s="99" t="s">
        <v>50</v>
      </c>
      <c r="AP11" s="95" t="s">
        <v>111</v>
      </c>
      <c r="AQ11" s="95" t="s">
        <v>50</v>
      </c>
      <c r="AR11" s="95" t="s">
        <v>49</v>
      </c>
      <c r="AS11" s="95" t="s">
        <v>50</v>
      </c>
      <c r="AT11" s="95" t="s">
        <v>49</v>
      </c>
      <c r="AU11" s="95" t="s">
        <v>50</v>
      </c>
      <c r="AV11" s="97" t="s">
        <v>49</v>
      </c>
      <c r="AW11" s="97" t="s">
        <v>50</v>
      </c>
      <c r="AX11" s="98" t="s">
        <v>49</v>
      </c>
      <c r="AY11" s="95" t="s">
        <v>48</v>
      </c>
      <c r="AZ11" s="95" t="s">
        <v>49</v>
      </c>
      <c r="BA11" s="98" t="s">
        <v>50</v>
      </c>
      <c r="BB11" s="4" t="s">
        <v>47</v>
      </c>
      <c r="BC11" s="4" t="s">
        <v>48</v>
      </c>
      <c r="BD11" s="95" t="s">
        <v>51</v>
      </c>
      <c r="BE11" s="98" t="s">
        <v>52</v>
      </c>
      <c r="BF11" s="444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</row>
    <row r="12" spans="1:92" ht="18" customHeight="1" thickBot="1" x14ac:dyDescent="0.3">
      <c r="A12" s="5">
        <v>1</v>
      </c>
      <c r="B12" s="6">
        <v>15</v>
      </c>
      <c r="C12" s="6">
        <v>16</v>
      </c>
      <c r="D12" s="6">
        <v>17</v>
      </c>
      <c r="E12" s="6">
        <v>18</v>
      </c>
      <c r="F12" s="6">
        <v>19</v>
      </c>
      <c r="G12" s="6">
        <v>20</v>
      </c>
      <c r="H12" s="6">
        <v>21</v>
      </c>
      <c r="I12" s="6">
        <v>22</v>
      </c>
      <c r="J12" s="6">
        <v>23</v>
      </c>
      <c r="K12" s="6">
        <v>24</v>
      </c>
      <c r="L12" s="6">
        <v>25</v>
      </c>
      <c r="M12" s="6">
        <v>26</v>
      </c>
      <c r="N12" s="6">
        <v>27</v>
      </c>
      <c r="O12" s="6">
        <v>28</v>
      </c>
      <c r="P12" s="6">
        <v>29</v>
      </c>
      <c r="Q12" s="6">
        <v>30</v>
      </c>
      <c r="R12" s="6">
        <v>31</v>
      </c>
      <c r="S12" s="6">
        <v>32</v>
      </c>
      <c r="T12" s="7">
        <v>33</v>
      </c>
      <c r="U12" s="100">
        <v>15</v>
      </c>
      <c r="V12" s="101">
        <v>16</v>
      </c>
      <c r="W12" s="101">
        <v>17</v>
      </c>
      <c r="X12" s="101">
        <v>18</v>
      </c>
      <c r="Y12" s="101">
        <v>19</v>
      </c>
      <c r="Z12" s="101">
        <v>20</v>
      </c>
      <c r="AA12" s="101">
        <v>21</v>
      </c>
      <c r="AB12" s="101">
        <v>22</v>
      </c>
      <c r="AC12" s="101">
        <v>23</v>
      </c>
      <c r="AD12" s="101">
        <v>24</v>
      </c>
      <c r="AE12" s="101">
        <v>25</v>
      </c>
      <c r="AF12" s="101">
        <v>26</v>
      </c>
      <c r="AG12" s="101">
        <v>27</v>
      </c>
      <c r="AH12" s="101">
        <v>28</v>
      </c>
      <c r="AI12" s="101">
        <v>29</v>
      </c>
      <c r="AJ12" s="101">
        <v>30</v>
      </c>
      <c r="AK12" s="101">
        <v>31</v>
      </c>
      <c r="AL12" s="101">
        <v>32</v>
      </c>
      <c r="AM12" s="102">
        <v>33</v>
      </c>
      <c r="AN12" s="100">
        <v>15</v>
      </c>
      <c r="AO12" s="101">
        <v>16</v>
      </c>
      <c r="AP12" s="101">
        <v>17</v>
      </c>
      <c r="AQ12" s="101">
        <v>18</v>
      </c>
      <c r="AR12" s="101">
        <v>19</v>
      </c>
      <c r="AS12" s="101">
        <v>20</v>
      </c>
      <c r="AT12" s="101">
        <v>21</v>
      </c>
      <c r="AU12" s="101">
        <v>22</v>
      </c>
      <c r="AV12" s="101">
        <v>23</v>
      </c>
      <c r="AW12" s="101">
        <v>24</v>
      </c>
      <c r="AX12" s="101">
        <v>25</v>
      </c>
      <c r="AY12" s="101">
        <v>26</v>
      </c>
      <c r="AZ12" s="101">
        <v>27</v>
      </c>
      <c r="BA12" s="101">
        <v>28</v>
      </c>
      <c r="BB12" s="101">
        <v>29</v>
      </c>
      <c r="BC12" s="101">
        <v>30</v>
      </c>
      <c r="BD12" s="101">
        <v>31</v>
      </c>
      <c r="BE12" s="101">
        <v>32</v>
      </c>
      <c r="BF12" s="102">
        <v>33</v>
      </c>
    </row>
    <row r="13" spans="1:92" ht="27.75" customHeight="1" x14ac:dyDescent="0.3">
      <c r="A13" s="44" t="str">
        <f>[2]Лист1!A14</f>
        <v>Баганский</v>
      </c>
      <c r="B13" s="103">
        <v>43</v>
      </c>
      <c r="C13" s="104">
        <v>708.9</v>
      </c>
      <c r="D13" s="103">
        <v>43</v>
      </c>
      <c r="E13" s="104">
        <v>708.9</v>
      </c>
      <c r="F13" s="103">
        <v>0</v>
      </c>
      <c r="G13" s="104">
        <v>0</v>
      </c>
      <c r="H13" s="103">
        <v>0</v>
      </c>
      <c r="I13" s="103">
        <v>0</v>
      </c>
      <c r="J13" s="103">
        <v>1</v>
      </c>
      <c r="K13" s="105">
        <v>23</v>
      </c>
      <c r="L13" s="103">
        <v>1</v>
      </c>
      <c r="M13" s="105">
        <v>23</v>
      </c>
      <c r="N13" s="103">
        <v>0</v>
      </c>
      <c r="O13" s="105">
        <v>0</v>
      </c>
      <c r="P13" s="103">
        <v>0</v>
      </c>
      <c r="Q13" s="103">
        <v>0</v>
      </c>
      <c r="R13" s="103">
        <v>0</v>
      </c>
      <c r="S13" s="103">
        <v>0</v>
      </c>
      <c r="T13" s="114" t="s">
        <v>112</v>
      </c>
      <c r="U13" s="114">
        <v>242</v>
      </c>
      <c r="V13" s="47">
        <v>3275.7049999999999</v>
      </c>
      <c r="W13" s="114">
        <v>157</v>
      </c>
      <c r="X13" s="47">
        <v>2345.1350000000002</v>
      </c>
      <c r="Y13" s="114">
        <v>85</v>
      </c>
      <c r="Z13" s="47">
        <v>930.57</v>
      </c>
      <c r="AA13" s="114">
        <v>0</v>
      </c>
      <c r="AB13" s="47">
        <v>0</v>
      </c>
      <c r="AC13" s="114">
        <v>0</v>
      </c>
      <c r="AD13" s="106">
        <v>0</v>
      </c>
      <c r="AE13" s="114">
        <v>0</v>
      </c>
      <c r="AF13" s="106">
        <v>0</v>
      </c>
      <c r="AG13" s="114">
        <v>0</v>
      </c>
      <c r="AH13" s="106">
        <v>0</v>
      </c>
      <c r="AI13" s="114">
        <v>0</v>
      </c>
      <c r="AJ13" s="106">
        <v>0</v>
      </c>
      <c r="AK13" s="114">
        <v>0</v>
      </c>
      <c r="AL13" s="106">
        <v>0</v>
      </c>
      <c r="AM13" s="114">
        <v>5</v>
      </c>
      <c r="AN13" s="114">
        <v>285</v>
      </c>
      <c r="AO13" s="47">
        <v>3984.605</v>
      </c>
      <c r="AP13" s="114">
        <v>200</v>
      </c>
      <c r="AQ13" s="47">
        <v>3054.0350000000003</v>
      </c>
      <c r="AR13" s="114">
        <v>85</v>
      </c>
      <c r="AS13" s="47">
        <v>930.57</v>
      </c>
      <c r="AT13" s="114">
        <v>0</v>
      </c>
      <c r="AU13" s="114">
        <v>0</v>
      </c>
      <c r="AV13" s="114">
        <v>1</v>
      </c>
      <c r="AW13" s="106">
        <v>23</v>
      </c>
      <c r="AX13" s="114">
        <v>1</v>
      </c>
      <c r="AY13" s="106">
        <v>23</v>
      </c>
      <c r="AZ13" s="114">
        <v>0</v>
      </c>
      <c r="BA13" s="106">
        <v>0</v>
      </c>
      <c r="BB13" s="114">
        <v>0</v>
      </c>
      <c r="BC13" s="106">
        <v>0</v>
      </c>
      <c r="BD13" s="114">
        <v>0</v>
      </c>
      <c r="BE13" s="106">
        <v>0</v>
      </c>
      <c r="BF13" s="114">
        <v>5</v>
      </c>
      <c r="BG13" s="107"/>
      <c r="BH13" s="107"/>
      <c r="BI13" s="108"/>
      <c r="BJ13" s="108"/>
      <c r="CM13" s="109"/>
      <c r="CN13" s="109"/>
    </row>
    <row r="14" spans="1:92" ht="27.75" customHeight="1" x14ac:dyDescent="0.3">
      <c r="A14" s="44" t="str">
        <f>[2]Лист1!A15</f>
        <v>Барабинский</v>
      </c>
      <c r="B14" s="103">
        <v>44</v>
      </c>
      <c r="C14" s="104">
        <v>704.846</v>
      </c>
      <c r="D14" s="103">
        <v>44</v>
      </c>
      <c r="E14" s="104">
        <v>704.846</v>
      </c>
      <c r="F14" s="103">
        <v>0</v>
      </c>
      <c r="G14" s="104">
        <v>0</v>
      </c>
      <c r="H14" s="103">
        <v>0</v>
      </c>
      <c r="I14" s="103">
        <v>0</v>
      </c>
      <c r="J14" s="103">
        <v>0</v>
      </c>
      <c r="K14" s="105">
        <v>0</v>
      </c>
      <c r="L14" s="103">
        <v>0</v>
      </c>
      <c r="M14" s="105">
        <v>0</v>
      </c>
      <c r="N14" s="103">
        <v>0</v>
      </c>
      <c r="O14" s="105">
        <v>0</v>
      </c>
      <c r="P14" s="103">
        <v>0</v>
      </c>
      <c r="Q14" s="103">
        <v>0</v>
      </c>
      <c r="R14" s="103">
        <v>0</v>
      </c>
      <c r="S14" s="103">
        <v>0</v>
      </c>
      <c r="T14" s="114" t="s">
        <v>112</v>
      </c>
      <c r="U14" s="114">
        <v>214</v>
      </c>
      <c r="V14" s="47">
        <v>2868.6099999999997</v>
      </c>
      <c r="W14" s="114">
        <v>153</v>
      </c>
      <c r="X14" s="47">
        <v>2192.06</v>
      </c>
      <c r="Y14" s="114">
        <v>61</v>
      </c>
      <c r="Z14" s="47">
        <v>676.54999999999984</v>
      </c>
      <c r="AA14" s="114">
        <v>0</v>
      </c>
      <c r="AB14" s="47">
        <v>0</v>
      </c>
      <c r="AC14" s="114">
        <v>1</v>
      </c>
      <c r="AD14" s="106">
        <v>49.67</v>
      </c>
      <c r="AE14" s="114">
        <v>1</v>
      </c>
      <c r="AF14" s="106">
        <v>49.67</v>
      </c>
      <c r="AG14" s="114">
        <v>0</v>
      </c>
      <c r="AH14" s="106">
        <v>0</v>
      </c>
      <c r="AI14" s="114">
        <v>0</v>
      </c>
      <c r="AJ14" s="106">
        <v>0</v>
      </c>
      <c r="AK14" s="114">
        <v>0</v>
      </c>
      <c r="AL14" s="106">
        <v>0</v>
      </c>
      <c r="AM14" s="114">
        <v>1</v>
      </c>
      <c r="AN14" s="114">
        <v>258</v>
      </c>
      <c r="AO14" s="47">
        <v>3573.4559999999997</v>
      </c>
      <c r="AP14" s="114">
        <v>197</v>
      </c>
      <c r="AQ14" s="47">
        <v>2896.9059999999999</v>
      </c>
      <c r="AR14" s="114">
        <v>61</v>
      </c>
      <c r="AS14" s="47">
        <v>676.54999999999984</v>
      </c>
      <c r="AT14" s="114">
        <v>0</v>
      </c>
      <c r="AU14" s="114">
        <v>0</v>
      </c>
      <c r="AV14" s="114">
        <v>1</v>
      </c>
      <c r="AW14" s="106">
        <v>49.67</v>
      </c>
      <c r="AX14" s="114">
        <v>1</v>
      </c>
      <c r="AY14" s="106">
        <v>49.67</v>
      </c>
      <c r="AZ14" s="114">
        <v>0</v>
      </c>
      <c r="BA14" s="106">
        <v>0</v>
      </c>
      <c r="BB14" s="114">
        <v>0</v>
      </c>
      <c r="BC14" s="106">
        <v>0</v>
      </c>
      <c r="BD14" s="114">
        <v>0</v>
      </c>
      <c r="BE14" s="106">
        <v>0</v>
      </c>
      <c r="BF14" s="114">
        <v>1</v>
      </c>
      <c r="BG14" s="107"/>
      <c r="BH14" s="107"/>
      <c r="BI14" s="108"/>
      <c r="BJ14" s="108"/>
      <c r="CM14" s="109"/>
      <c r="CN14" s="109"/>
    </row>
    <row r="15" spans="1:92" ht="27.75" customHeight="1" x14ac:dyDescent="0.3">
      <c r="A15" s="44" t="str">
        <f>[2]Лист1!A16</f>
        <v>Болотнинский</v>
      </c>
      <c r="B15" s="103">
        <v>15</v>
      </c>
      <c r="C15" s="104">
        <v>294.77</v>
      </c>
      <c r="D15" s="103">
        <v>12</v>
      </c>
      <c r="E15" s="104">
        <v>245.26999999999998</v>
      </c>
      <c r="F15" s="103">
        <v>3</v>
      </c>
      <c r="G15" s="104">
        <v>49.5</v>
      </c>
      <c r="H15" s="103">
        <v>0</v>
      </c>
      <c r="I15" s="103">
        <v>0</v>
      </c>
      <c r="J15" s="103">
        <v>2</v>
      </c>
      <c r="K15" s="105">
        <v>67.5</v>
      </c>
      <c r="L15" s="103">
        <v>2</v>
      </c>
      <c r="M15" s="105">
        <v>67.5</v>
      </c>
      <c r="N15" s="103">
        <v>0</v>
      </c>
      <c r="O15" s="105">
        <v>0</v>
      </c>
      <c r="P15" s="103">
        <v>0</v>
      </c>
      <c r="Q15" s="103">
        <v>0</v>
      </c>
      <c r="R15" s="103">
        <v>0</v>
      </c>
      <c r="S15" s="103">
        <v>0</v>
      </c>
      <c r="T15" s="114" t="s">
        <v>112</v>
      </c>
      <c r="U15" s="114">
        <v>192</v>
      </c>
      <c r="V15" s="47">
        <v>2771.5799999999995</v>
      </c>
      <c r="W15" s="114">
        <v>146</v>
      </c>
      <c r="X15" s="47">
        <v>2149.6299999999997</v>
      </c>
      <c r="Y15" s="114">
        <v>46</v>
      </c>
      <c r="Z15" s="47">
        <v>621.95000000000005</v>
      </c>
      <c r="AA15" s="114">
        <v>0</v>
      </c>
      <c r="AB15" s="47">
        <v>0</v>
      </c>
      <c r="AC15" s="114">
        <v>9</v>
      </c>
      <c r="AD15" s="106">
        <v>303.2</v>
      </c>
      <c r="AE15" s="114">
        <v>7</v>
      </c>
      <c r="AF15" s="106">
        <v>276.2</v>
      </c>
      <c r="AG15" s="114">
        <v>2</v>
      </c>
      <c r="AH15" s="106">
        <v>27</v>
      </c>
      <c r="AI15" s="114">
        <v>0</v>
      </c>
      <c r="AJ15" s="106">
        <v>0</v>
      </c>
      <c r="AK15" s="114">
        <v>0</v>
      </c>
      <c r="AL15" s="106">
        <v>0</v>
      </c>
      <c r="AM15" s="114">
        <v>2</v>
      </c>
      <c r="AN15" s="114">
        <v>207</v>
      </c>
      <c r="AO15" s="47">
        <v>3066.3499999999995</v>
      </c>
      <c r="AP15" s="114">
        <v>158</v>
      </c>
      <c r="AQ15" s="47">
        <v>2394.8999999999996</v>
      </c>
      <c r="AR15" s="114">
        <v>49</v>
      </c>
      <c r="AS15" s="47">
        <v>671.45</v>
      </c>
      <c r="AT15" s="114">
        <v>0</v>
      </c>
      <c r="AU15" s="114">
        <v>0</v>
      </c>
      <c r="AV15" s="114">
        <v>11</v>
      </c>
      <c r="AW15" s="106">
        <v>370.7</v>
      </c>
      <c r="AX15" s="114">
        <v>9</v>
      </c>
      <c r="AY15" s="106">
        <v>343.7</v>
      </c>
      <c r="AZ15" s="114">
        <v>2</v>
      </c>
      <c r="BA15" s="106">
        <v>27</v>
      </c>
      <c r="BB15" s="114">
        <v>0</v>
      </c>
      <c r="BC15" s="106">
        <v>0</v>
      </c>
      <c r="BD15" s="114">
        <v>0</v>
      </c>
      <c r="BE15" s="106">
        <v>0</v>
      </c>
      <c r="BF15" s="114">
        <v>2</v>
      </c>
      <c r="BG15" s="107"/>
      <c r="BH15" s="107"/>
      <c r="BI15" s="108"/>
      <c r="BJ15" s="108"/>
      <c r="CM15" s="109"/>
      <c r="CN15" s="109"/>
    </row>
    <row r="16" spans="1:92" ht="27.75" customHeight="1" x14ac:dyDescent="0.3">
      <c r="A16" s="44" t="str">
        <f>[2]Лист1!A17</f>
        <v>Венгеровский</v>
      </c>
      <c r="B16" s="110">
        <v>133</v>
      </c>
      <c r="C16" s="111">
        <v>2124.0799999999995</v>
      </c>
      <c r="D16" s="110">
        <v>129</v>
      </c>
      <c r="E16" s="111">
        <v>2060.9899999999993</v>
      </c>
      <c r="F16" s="110">
        <v>4</v>
      </c>
      <c r="G16" s="111">
        <v>63.089999999999996</v>
      </c>
      <c r="H16" s="110">
        <v>0</v>
      </c>
      <c r="I16" s="110">
        <v>0</v>
      </c>
      <c r="J16" s="110">
        <v>6</v>
      </c>
      <c r="K16" s="112">
        <v>513</v>
      </c>
      <c r="L16" s="110">
        <v>5</v>
      </c>
      <c r="M16" s="112">
        <v>373</v>
      </c>
      <c r="N16" s="110">
        <v>1</v>
      </c>
      <c r="O16" s="112">
        <v>140</v>
      </c>
      <c r="P16" s="110">
        <v>0</v>
      </c>
      <c r="Q16" s="110">
        <v>0</v>
      </c>
      <c r="R16" s="110">
        <v>0</v>
      </c>
      <c r="S16" s="110">
        <v>0</v>
      </c>
      <c r="T16" s="110" t="s">
        <v>112</v>
      </c>
      <c r="U16" s="172">
        <v>105</v>
      </c>
      <c r="V16" s="46">
        <v>1398.5450000000005</v>
      </c>
      <c r="W16" s="172">
        <v>90</v>
      </c>
      <c r="X16" s="46">
        <v>1231.2500000000002</v>
      </c>
      <c r="Y16" s="172">
        <v>15</v>
      </c>
      <c r="Z16" s="46">
        <v>167.29499999999999</v>
      </c>
      <c r="AA16" s="172">
        <v>0</v>
      </c>
      <c r="AB16" s="46">
        <v>0</v>
      </c>
      <c r="AC16" s="172">
        <v>5</v>
      </c>
      <c r="AD16" s="113">
        <v>246</v>
      </c>
      <c r="AE16" s="172">
        <v>4</v>
      </c>
      <c r="AF16" s="113">
        <v>223</v>
      </c>
      <c r="AG16" s="172">
        <v>1</v>
      </c>
      <c r="AH16" s="113">
        <v>23</v>
      </c>
      <c r="AI16" s="172">
        <v>0</v>
      </c>
      <c r="AJ16" s="113">
        <v>0</v>
      </c>
      <c r="AK16" s="172">
        <v>0</v>
      </c>
      <c r="AL16" s="113">
        <v>0</v>
      </c>
      <c r="AM16" s="172" t="s">
        <v>112</v>
      </c>
      <c r="AN16" s="172">
        <v>238</v>
      </c>
      <c r="AO16" s="46">
        <v>3522.625</v>
      </c>
      <c r="AP16" s="172">
        <v>219</v>
      </c>
      <c r="AQ16" s="46">
        <v>3292.24</v>
      </c>
      <c r="AR16" s="172">
        <v>19</v>
      </c>
      <c r="AS16" s="46">
        <v>230.38499999999999</v>
      </c>
      <c r="AT16" s="172">
        <v>0</v>
      </c>
      <c r="AU16" s="172">
        <v>0</v>
      </c>
      <c r="AV16" s="172">
        <v>11</v>
      </c>
      <c r="AW16" s="113">
        <v>759</v>
      </c>
      <c r="AX16" s="172">
        <v>9</v>
      </c>
      <c r="AY16" s="113">
        <v>596</v>
      </c>
      <c r="AZ16" s="172">
        <v>2</v>
      </c>
      <c r="BA16" s="113">
        <v>163</v>
      </c>
      <c r="BB16" s="172">
        <v>0</v>
      </c>
      <c r="BC16" s="113">
        <v>0</v>
      </c>
      <c r="BD16" s="172">
        <v>0</v>
      </c>
      <c r="BE16" s="113">
        <v>0</v>
      </c>
      <c r="BF16" s="172" t="s">
        <v>112</v>
      </c>
      <c r="BG16" s="107"/>
      <c r="BH16" s="107"/>
      <c r="BI16" s="108"/>
      <c r="BJ16" s="108"/>
      <c r="CM16" s="109"/>
      <c r="CN16" s="109"/>
    </row>
    <row r="17" spans="1:92" ht="27.75" customHeight="1" x14ac:dyDescent="0.3">
      <c r="A17" s="44" t="str">
        <f>[2]Лист1!A18</f>
        <v>Доволенский</v>
      </c>
      <c r="B17" s="103">
        <v>90</v>
      </c>
      <c r="C17" s="104">
        <v>1387.5050000000001</v>
      </c>
      <c r="D17" s="103">
        <v>87</v>
      </c>
      <c r="E17" s="104">
        <v>1349.5050000000001</v>
      </c>
      <c r="F17" s="103">
        <v>3</v>
      </c>
      <c r="G17" s="104">
        <v>38</v>
      </c>
      <c r="H17" s="103">
        <v>0</v>
      </c>
      <c r="I17" s="103">
        <v>0</v>
      </c>
      <c r="J17" s="103">
        <v>0</v>
      </c>
      <c r="K17" s="105">
        <v>0</v>
      </c>
      <c r="L17" s="103">
        <v>0</v>
      </c>
      <c r="M17" s="105">
        <v>0</v>
      </c>
      <c r="N17" s="103">
        <v>0</v>
      </c>
      <c r="O17" s="105">
        <v>0</v>
      </c>
      <c r="P17" s="103">
        <v>0</v>
      </c>
      <c r="Q17" s="103">
        <v>0</v>
      </c>
      <c r="R17" s="103">
        <v>0</v>
      </c>
      <c r="S17" s="103">
        <v>0</v>
      </c>
      <c r="T17" s="114" t="s">
        <v>112</v>
      </c>
      <c r="U17" s="114">
        <v>66</v>
      </c>
      <c r="V17" s="47">
        <v>843.04500000000007</v>
      </c>
      <c r="W17" s="114">
        <v>44</v>
      </c>
      <c r="X17" s="47">
        <v>585.09500000000003</v>
      </c>
      <c r="Y17" s="114">
        <v>22</v>
      </c>
      <c r="Z17" s="47">
        <v>257.95</v>
      </c>
      <c r="AA17" s="114">
        <v>0</v>
      </c>
      <c r="AB17" s="47">
        <v>0</v>
      </c>
      <c r="AC17" s="114">
        <v>2</v>
      </c>
      <c r="AD17" s="106">
        <v>81</v>
      </c>
      <c r="AE17" s="114">
        <v>2</v>
      </c>
      <c r="AF17" s="106">
        <v>81</v>
      </c>
      <c r="AG17" s="114">
        <v>0</v>
      </c>
      <c r="AH17" s="106">
        <v>0</v>
      </c>
      <c r="AI17" s="114">
        <v>0</v>
      </c>
      <c r="AJ17" s="106">
        <v>0</v>
      </c>
      <c r="AK17" s="114">
        <v>0</v>
      </c>
      <c r="AL17" s="106">
        <v>0</v>
      </c>
      <c r="AM17" s="114" t="s">
        <v>112</v>
      </c>
      <c r="AN17" s="114">
        <v>156</v>
      </c>
      <c r="AO17" s="47">
        <v>2230.5500000000002</v>
      </c>
      <c r="AP17" s="114">
        <v>131</v>
      </c>
      <c r="AQ17" s="47">
        <v>1934.6000000000001</v>
      </c>
      <c r="AR17" s="114">
        <v>25</v>
      </c>
      <c r="AS17" s="47">
        <v>295.95</v>
      </c>
      <c r="AT17" s="114">
        <v>0</v>
      </c>
      <c r="AU17" s="114">
        <v>0</v>
      </c>
      <c r="AV17" s="114">
        <v>2</v>
      </c>
      <c r="AW17" s="106">
        <v>81</v>
      </c>
      <c r="AX17" s="114">
        <v>2</v>
      </c>
      <c r="AY17" s="106">
        <v>81</v>
      </c>
      <c r="AZ17" s="114">
        <v>0</v>
      </c>
      <c r="BA17" s="106">
        <v>0</v>
      </c>
      <c r="BB17" s="114">
        <v>0</v>
      </c>
      <c r="BC17" s="106">
        <v>0</v>
      </c>
      <c r="BD17" s="114">
        <v>0</v>
      </c>
      <c r="BE17" s="106">
        <v>0</v>
      </c>
      <c r="BF17" s="114" t="s">
        <v>112</v>
      </c>
      <c r="BG17" s="107"/>
      <c r="BH17" s="107"/>
      <c r="BI17" s="108"/>
      <c r="BJ17" s="108"/>
      <c r="CM17" s="109"/>
      <c r="CN17" s="109"/>
    </row>
    <row r="18" spans="1:92" ht="27.75" customHeight="1" x14ac:dyDescent="0.3">
      <c r="A18" s="44" t="str">
        <f>[2]Лист1!A19</f>
        <v>Здвинский</v>
      </c>
      <c r="B18" s="103">
        <v>76</v>
      </c>
      <c r="C18" s="104">
        <v>1093.53</v>
      </c>
      <c r="D18" s="103">
        <v>73</v>
      </c>
      <c r="E18" s="104">
        <v>1056.4299999999998</v>
      </c>
      <c r="F18" s="103">
        <v>3</v>
      </c>
      <c r="G18" s="104">
        <v>37.099999999999994</v>
      </c>
      <c r="H18" s="103">
        <v>0</v>
      </c>
      <c r="I18" s="103">
        <v>0</v>
      </c>
      <c r="J18" s="103">
        <v>4</v>
      </c>
      <c r="K18" s="105">
        <v>233.82</v>
      </c>
      <c r="L18" s="103">
        <v>4</v>
      </c>
      <c r="M18" s="105">
        <v>233.82</v>
      </c>
      <c r="N18" s="103">
        <v>0</v>
      </c>
      <c r="O18" s="105">
        <v>0</v>
      </c>
      <c r="P18" s="103">
        <v>0</v>
      </c>
      <c r="Q18" s="103">
        <v>0</v>
      </c>
      <c r="R18" s="103">
        <v>0</v>
      </c>
      <c r="S18" s="103">
        <v>0</v>
      </c>
      <c r="T18" s="103" t="s">
        <v>112</v>
      </c>
      <c r="U18" s="114">
        <v>151</v>
      </c>
      <c r="V18" s="47">
        <v>2107.9500000000003</v>
      </c>
      <c r="W18" s="114">
        <v>141</v>
      </c>
      <c r="X18" s="47">
        <v>1950.3500000000001</v>
      </c>
      <c r="Y18" s="114">
        <v>10</v>
      </c>
      <c r="Z18" s="47">
        <v>157.6</v>
      </c>
      <c r="AA18" s="114">
        <v>0</v>
      </c>
      <c r="AB18" s="47">
        <v>0</v>
      </c>
      <c r="AC18" s="114">
        <v>2</v>
      </c>
      <c r="AD18" s="106">
        <v>100</v>
      </c>
      <c r="AE18" s="114">
        <v>2</v>
      </c>
      <c r="AF18" s="106">
        <v>100</v>
      </c>
      <c r="AG18" s="114">
        <v>0</v>
      </c>
      <c r="AH18" s="106">
        <v>0</v>
      </c>
      <c r="AI18" s="114">
        <v>0</v>
      </c>
      <c r="AJ18" s="106">
        <v>0</v>
      </c>
      <c r="AK18" s="114">
        <v>0</v>
      </c>
      <c r="AL18" s="106">
        <v>0</v>
      </c>
      <c r="AM18" s="114" t="s">
        <v>112</v>
      </c>
      <c r="AN18" s="114">
        <v>227</v>
      </c>
      <c r="AO18" s="47">
        <v>3201.4800000000005</v>
      </c>
      <c r="AP18" s="114">
        <v>214</v>
      </c>
      <c r="AQ18" s="47">
        <v>3006.7799999999997</v>
      </c>
      <c r="AR18" s="114">
        <v>13</v>
      </c>
      <c r="AS18" s="47">
        <v>194.7</v>
      </c>
      <c r="AT18" s="114">
        <v>0</v>
      </c>
      <c r="AU18" s="114">
        <v>0</v>
      </c>
      <c r="AV18" s="114">
        <v>6</v>
      </c>
      <c r="AW18" s="106">
        <v>333.82</v>
      </c>
      <c r="AX18" s="114">
        <v>6</v>
      </c>
      <c r="AY18" s="106">
        <v>333.82</v>
      </c>
      <c r="AZ18" s="114">
        <v>0</v>
      </c>
      <c r="BA18" s="106">
        <v>0</v>
      </c>
      <c r="BB18" s="114">
        <v>0</v>
      </c>
      <c r="BC18" s="106">
        <v>0</v>
      </c>
      <c r="BD18" s="114">
        <v>0</v>
      </c>
      <c r="BE18" s="106">
        <v>0</v>
      </c>
      <c r="BF18" s="114" t="s">
        <v>112</v>
      </c>
      <c r="BG18" s="107"/>
      <c r="BH18" s="107"/>
      <c r="BI18" s="108"/>
      <c r="BJ18" s="108"/>
      <c r="CM18" s="109"/>
      <c r="CN18" s="109"/>
    </row>
    <row r="19" spans="1:92" ht="27.75" customHeight="1" x14ac:dyDescent="0.3">
      <c r="A19" s="44" t="str">
        <f>[2]Лист1!A20</f>
        <v>Искитимский</v>
      </c>
      <c r="B19" s="103">
        <v>108</v>
      </c>
      <c r="C19" s="104">
        <v>2033.29</v>
      </c>
      <c r="D19" s="103">
        <v>87</v>
      </c>
      <c r="E19" s="104">
        <v>1557.37</v>
      </c>
      <c r="F19" s="103">
        <v>21</v>
      </c>
      <c r="G19" s="104">
        <v>475.91999999999996</v>
      </c>
      <c r="H19" s="103">
        <v>0</v>
      </c>
      <c r="I19" s="103">
        <v>0</v>
      </c>
      <c r="J19" s="103">
        <v>9</v>
      </c>
      <c r="K19" s="105">
        <v>444.74</v>
      </c>
      <c r="L19" s="103">
        <v>7</v>
      </c>
      <c r="M19" s="105">
        <v>246.44</v>
      </c>
      <c r="N19" s="103">
        <v>2</v>
      </c>
      <c r="O19" s="105">
        <v>198.3</v>
      </c>
      <c r="P19" s="103">
        <v>0</v>
      </c>
      <c r="Q19" s="103">
        <v>0</v>
      </c>
      <c r="R19" s="103">
        <v>0</v>
      </c>
      <c r="S19" s="103">
        <v>0</v>
      </c>
      <c r="T19" s="103" t="s">
        <v>112</v>
      </c>
      <c r="U19" s="114">
        <v>126</v>
      </c>
      <c r="V19" s="47">
        <v>2313.81</v>
      </c>
      <c r="W19" s="114">
        <v>100</v>
      </c>
      <c r="X19" s="47">
        <v>1760.53</v>
      </c>
      <c r="Y19" s="114">
        <v>26</v>
      </c>
      <c r="Z19" s="47">
        <v>553.28</v>
      </c>
      <c r="AA19" s="114">
        <v>0</v>
      </c>
      <c r="AB19" s="47">
        <v>0</v>
      </c>
      <c r="AC19" s="114">
        <v>8</v>
      </c>
      <c r="AD19" s="106">
        <v>250.12</v>
      </c>
      <c r="AE19" s="114">
        <v>7</v>
      </c>
      <c r="AF19" s="106">
        <v>237.12</v>
      </c>
      <c r="AG19" s="114">
        <v>1</v>
      </c>
      <c r="AH19" s="106">
        <v>13</v>
      </c>
      <c r="AI19" s="114">
        <v>0</v>
      </c>
      <c r="AJ19" s="106">
        <v>0</v>
      </c>
      <c r="AK19" s="114">
        <v>0</v>
      </c>
      <c r="AL19" s="106">
        <v>0</v>
      </c>
      <c r="AM19" s="114" t="s">
        <v>112</v>
      </c>
      <c r="AN19" s="114">
        <v>234</v>
      </c>
      <c r="AO19" s="47">
        <v>4347.1000000000004</v>
      </c>
      <c r="AP19" s="114">
        <v>187</v>
      </c>
      <c r="AQ19" s="47">
        <v>3317.8999999999996</v>
      </c>
      <c r="AR19" s="114">
        <v>47</v>
      </c>
      <c r="AS19" s="47">
        <v>1029.1999999999998</v>
      </c>
      <c r="AT19" s="114">
        <v>0</v>
      </c>
      <c r="AU19" s="114">
        <v>0</v>
      </c>
      <c r="AV19" s="114">
        <v>17</v>
      </c>
      <c r="AW19" s="106">
        <v>694.86</v>
      </c>
      <c r="AX19" s="114">
        <v>14</v>
      </c>
      <c r="AY19" s="106">
        <v>483.56</v>
      </c>
      <c r="AZ19" s="114">
        <v>3</v>
      </c>
      <c r="BA19" s="106">
        <v>211.3</v>
      </c>
      <c r="BB19" s="114">
        <v>0</v>
      </c>
      <c r="BC19" s="106">
        <v>0</v>
      </c>
      <c r="BD19" s="114">
        <v>0</v>
      </c>
      <c r="BE19" s="106">
        <v>0</v>
      </c>
      <c r="BF19" s="114" t="s">
        <v>112</v>
      </c>
      <c r="BG19" s="107"/>
      <c r="BH19" s="107"/>
      <c r="BI19" s="108"/>
      <c r="BJ19" s="108"/>
      <c r="CM19" s="109"/>
      <c r="CN19" s="109"/>
    </row>
    <row r="20" spans="1:92" ht="27.75" customHeight="1" x14ac:dyDescent="0.3">
      <c r="A20" s="44" t="str">
        <f>[2]Лист1!A21</f>
        <v>Карасукский</v>
      </c>
      <c r="B20" s="103">
        <v>39</v>
      </c>
      <c r="C20" s="104">
        <v>606.04000000000008</v>
      </c>
      <c r="D20" s="103">
        <v>39</v>
      </c>
      <c r="E20" s="104">
        <v>606.04000000000008</v>
      </c>
      <c r="F20" s="103">
        <v>0</v>
      </c>
      <c r="G20" s="104">
        <v>0</v>
      </c>
      <c r="H20" s="103">
        <v>0</v>
      </c>
      <c r="I20" s="103">
        <v>0</v>
      </c>
      <c r="J20" s="103">
        <v>3</v>
      </c>
      <c r="K20" s="105">
        <v>240</v>
      </c>
      <c r="L20" s="103">
        <v>3</v>
      </c>
      <c r="M20" s="105">
        <v>240</v>
      </c>
      <c r="N20" s="103">
        <v>0</v>
      </c>
      <c r="O20" s="105">
        <v>0</v>
      </c>
      <c r="P20" s="103">
        <v>0</v>
      </c>
      <c r="Q20" s="103">
        <v>0</v>
      </c>
      <c r="R20" s="103">
        <v>0</v>
      </c>
      <c r="S20" s="103">
        <v>0</v>
      </c>
      <c r="T20" s="103">
        <v>3</v>
      </c>
      <c r="U20" s="114">
        <v>123</v>
      </c>
      <c r="V20" s="47">
        <v>2039.6100000000001</v>
      </c>
      <c r="W20" s="114">
        <v>115</v>
      </c>
      <c r="X20" s="47">
        <v>1885.0200000000002</v>
      </c>
      <c r="Y20" s="114">
        <v>8</v>
      </c>
      <c r="Z20" s="47">
        <v>154.58999999999997</v>
      </c>
      <c r="AA20" s="114">
        <v>0</v>
      </c>
      <c r="AB20" s="47">
        <v>0</v>
      </c>
      <c r="AC20" s="114">
        <v>7</v>
      </c>
      <c r="AD20" s="106">
        <v>342</v>
      </c>
      <c r="AE20" s="114">
        <v>7</v>
      </c>
      <c r="AF20" s="106">
        <v>342</v>
      </c>
      <c r="AG20" s="114">
        <v>0</v>
      </c>
      <c r="AH20" s="106">
        <v>0</v>
      </c>
      <c r="AI20" s="114">
        <v>0</v>
      </c>
      <c r="AJ20" s="106">
        <v>0</v>
      </c>
      <c r="AK20" s="114">
        <v>0</v>
      </c>
      <c r="AL20" s="106">
        <v>0</v>
      </c>
      <c r="AM20" s="114">
        <v>5</v>
      </c>
      <c r="AN20" s="114">
        <v>162</v>
      </c>
      <c r="AO20" s="47">
        <v>2645.65</v>
      </c>
      <c r="AP20" s="114">
        <v>154</v>
      </c>
      <c r="AQ20" s="47">
        <v>2491.0600000000004</v>
      </c>
      <c r="AR20" s="114">
        <v>8</v>
      </c>
      <c r="AS20" s="47">
        <v>154.58999999999997</v>
      </c>
      <c r="AT20" s="114">
        <v>0</v>
      </c>
      <c r="AU20" s="114">
        <v>0</v>
      </c>
      <c r="AV20" s="114">
        <v>10</v>
      </c>
      <c r="AW20" s="106">
        <v>582</v>
      </c>
      <c r="AX20" s="114">
        <v>10</v>
      </c>
      <c r="AY20" s="106">
        <v>582</v>
      </c>
      <c r="AZ20" s="114">
        <v>0</v>
      </c>
      <c r="BA20" s="106">
        <v>0</v>
      </c>
      <c r="BB20" s="114">
        <v>0</v>
      </c>
      <c r="BC20" s="106">
        <v>0</v>
      </c>
      <c r="BD20" s="114">
        <v>0</v>
      </c>
      <c r="BE20" s="106">
        <v>0</v>
      </c>
      <c r="BF20" s="114">
        <v>8</v>
      </c>
      <c r="BG20" s="107"/>
      <c r="BH20" s="107"/>
      <c r="BI20" s="108"/>
      <c r="BJ20" s="108"/>
      <c r="CM20" s="109"/>
      <c r="CN20" s="109"/>
    </row>
    <row r="21" spans="1:92" ht="27.75" customHeight="1" x14ac:dyDescent="0.3">
      <c r="A21" s="44" t="str">
        <f>[2]Лист1!A22</f>
        <v>Каргатский</v>
      </c>
      <c r="B21" s="103">
        <v>31</v>
      </c>
      <c r="C21" s="104">
        <v>479.6</v>
      </c>
      <c r="D21" s="103">
        <v>25</v>
      </c>
      <c r="E21" s="104">
        <v>398.35</v>
      </c>
      <c r="F21" s="103">
        <v>6</v>
      </c>
      <c r="G21" s="104">
        <v>81.25</v>
      </c>
      <c r="H21" s="103">
        <v>0</v>
      </c>
      <c r="I21" s="103">
        <v>0</v>
      </c>
      <c r="J21" s="103">
        <v>3</v>
      </c>
      <c r="K21" s="105">
        <v>172</v>
      </c>
      <c r="L21" s="103">
        <v>2</v>
      </c>
      <c r="M21" s="105">
        <v>113</v>
      </c>
      <c r="N21" s="103">
        <v>1</v>
      </c>
      <c r="O21" s="105">
        <v>59</v>
      </c>
      <c r="P21" s="103">
        <v>0</v>
      </c>
      <c r="Q21" s="103">
        <v>0</v>
      </c>
      <c r="R21" s="103">
        <v>0</v>
      </c>
      <c r="S21" s="103">
        <v>0</v>
      </c>
      <c r="T21" s="103">
        <v>2</v>
      </c>
      <c r="U21" s="114">
        <v>140</v>
      </c>
      <c r="V21" s="47">
        <v>1901.3300000000002</v>
      </c>
      <c r="W21" s="114">
        <v>105</v>
      </c>
      <c r="X21" s="47">
        <v>1587.1200000000001</v>
      </c>
      <c r="Y21" s="114">
        <v>35</v>
      </c>
      <c r="Z21" s="47">
        <v>314.20999999999998</v>
      </c>
      <c r="AA21" s="114">
        <v>0</v>
      </c>
      <c r="AB21" s="47">
        <v>0</v>
      </c>
      <c r="AC21" s="114">
        <v>6</v>
      </c>
      <c r="AD21" s="106">
        <v>300.45</v>
      </c>
      <c r="AE21" s="114">
        <v>6</v>
      </c>
      <c r="AF21" s="106">
        <v>300.45</v>
      </c>
      <c r="AG21" s="114">
        <v>0</v>
      </c>
      <c r="AH21" s="106">
        <v>0</v>
      </c>
      <c r="AI21" s="114">
        <v>0</v>
      </c>
      <c r="AJ21" s="106">
        <v>0</v>
      </c>
      <c r="AK21" s="114">
        <v>0</v>
      </c>
      <c r="AL21" s="106">
        <v>0</v>
      </c>
      <c r="AM21" s="114" t="s">
        <v>112</v>
      </c>
      <c r="AN21" s="114">
        <v>171</v>
      </c>
      <c r="AO21" s="47">
        <v>2380.9300000000003</v>
      </c>
      <c r="AP21" s="114">
        <v>130</v>
      </c>
      <c r="AQ21" s="47">
        <v>1985.4700000000003</v>
      </c>
      <c r="AR21" s="114">
        <v>41</v>
      </c>
      <c r="AS21" s="47">
        <v>395.46</v>
      </c>
      <c r="AT21" s="114">
        <v>0</v>
      </c>
      <c r="AU21" s="114">
        <v>0</v>
      </c>
      <c r="AV21" s="114">
        <v>9</v>
      </c>
      <c r="AW21" s="106">
        <v>472.45</v>
      </c>
      <c r="AX21" s="114">
        <v>8</v>
      </c>
      <c r="AY21" s="106">
        <v>413.45</v>
      </c>
      <c r="AZ21" s="114">
        <v>1</v>
      </c>
      <c r="BA21" s="106">
        <v>59</v>
      </c>
      <c r="BB21" s="114">
        <v>0</v>
      </c>
      <c r="BC21" s="106">
        <v>0</v>
      </c>
      <c r="BD21" s="114">
        <v>0</v>
      </c>
      <c r="BE21" s="106">
        <v>0</v>
      </c>
      <c r="BF21" s="114">
        <v>2</v>
      </c>
      <c r="BG21" s="107"/>
      <c r="BH21" s="107"/>
      <c r="BI21" s="108"/>
      <c r="BJ21" s="108"/>
      <c r="CM21" s="109"/>
      <c r="CN21" s="109"/>
    </row>
    <row r="22" spans="1:92" ht="27.75" customHeight="1" x14ac:dyDescent="0.3">
      <c r="A22" s="44" t="str">
        <f>[2]Лист1!A23</f>
        <v>Колыванский</v>
      </c>
      <c r="B22" s="103">
        <v>108</v>
      </c>
      <c r="C22" s="104">
        <v>2354.5750000000012</v>
      </c>
      <c r="D22" s="103">
        <v>99</v>
      </c>
      <c r="E22" s="104">
        <v>2129.2000000000012</v>
      </c>
      <c r="F22" s="103">
        <v>9</v>
      </c>
      <c r="G22" s="104">
        <v>225.375</v>
      </c>
      <c r="H22" s="103">
        <v>0</v>
      </c>
      <c r="I22" s="103">
        <v>0</v>
      </c>
      <c r="J22" s="103">
        <v>7</v>
      </c>
      <c r="K22" s="105">
        <v>460</v>
      </c>
      <c r="L22" s="103">
        <v>6</v>
      </c>
      <c r="M22" s="105">
        <v>410</v>
      </c>
      <c r="N22" s="103">
        <v>1</v>
      </c>
      <c r="O22" s="105">
        <v>50</v>
      </c>
      <c r="P22" s="103">
        <v>0</v>
      </c>
      <c r="Q22" s="103">
        <v>0</v>
      </c>
      <c r="R22" s="103">
        <v>0</v>
      </c>
      <c r="S22" s="103">
        <v>0</v>
      </c>
      <c r="T22" s="103" t="s">
        <v>112</v>
      </c>
      <c r="U22" s="114">
        <v>177</v>
      </c>
      <c r="V22" s="47">
        <v>2706.3179999999998</v>
      </c>
      <c r="W22" s="114">
        <v>117</v>
      </c>
      <c r="X22" s="47">
        <v>1861.1199999999994</v>
      </c>
      <c r="Y22" s="114">
        <v>60</v>
      </c>
      <c r="Z22" s="47">
        <v>845.19800000000009</v>
      </c>
      <c r="AA22" s="114">
        <v>0</v>
      </c>
      <c r="AB22" s="47">
        <v>0</v>
      </c>
      <c r="AC22" s="114">
        <v>15</v>
      </c>
      <c r="AD22" s="106">
        <v>572.4</v>
      </c>
      <c r="AE22" s="114">
        <v>13</v>
      </c>
      <c r="AF22" s="106">
        <v>465.4</v>
      </c>
      <c r="AG22" s="114">
        <v>2</v>
      </c>
      <c r="AH22" s="106">
        <v>107</v>
      </c>
      <c r="AI22" s="114">
        <v>0</v>
      </c>
      <c r="AJ22" s="106">
        <v>0</v>
      </c>
      <c r="AK22" s="114">
        <v>0</v>
      </c>
      <c r="AL22" s="106">
        <v>0</v>
      </c>
      <c r="AM22" s="114" t="s">
        <v>112</v>
      </c>
      <c r="AN22" s="114">
        <v>285</v>
      </c>
      <c r="AO22" s="47">
        <v>5060.8930000000009</v>
      </c>
      <c r="AP22" s="114">
        <v>216</v>
      </c>
      <c r="AQ22" s="47">
        <v>3990.3200000000006</v>
      </c>
      <c r="AR22" s="114">
        <v>69</v>
      </c>
      <c r="AS22" s="47">
        <v>1070.5730000000001</v>
      </c>
      <c r="AT22" s="114">
        <v>0</v>
      </c>
      <c r="AU22" s="114">
        <v>0</v>
      </c>
      <c r="AV22" s="114">
        <v>22</v>
      </c>
      <c r="AW22" s="106">
        <v>1032.4000000000001</v>
      </c>
      <c r="AX22" s="114">
        <v>19</v>
      </c>
      <c r="AY22" s="106">
        <v>875.4</v>
      </c>
      <c r="AZ22" s="114">
        <v>3</v>
      </c>
      <c r="BA22" s="106">
        <v>157</v>
      </c>
      <c r="BB22" s="114">
        <v>0</v>
      </c>
      <c r="BC22" s="106">
        <v>0</v>
      </c>
      <c r="BD22" s="114">
        <v>0</v>
      </c>
      <c r="BE22" s="106">
        <v>0</v>
      </c>
      <c r="BF22" s="114" t="s">
        <v>112</v>
      </c>
      <c r="BG22" s="107"/>
      <c r="BH22" s="107"/>
      <c r="BI22" s="108"/>
      <c r="BJ22" s="108"/>
      <c r="CM22" s="109"/>
      <c r="CN22" s="109"/>
    </row>
    <row r="23" spans="1:92" ht="27.75" customHeight="1" x14ac:dyDescent="0.3">
      <c r="A23" s="44" t="str">
        <f>[2]Лист1!A24</f>
        <v>Коченевский</v>
      </c>
      <c r="B23" s="103">
        <v>20</v>
      </c>
      <c r="C23" s="104">
        <v>381.09999999999997</v>
      </c>
      <c r="D23" s="103">
        <v>20</v>
      </c>
      <c r="E23" s="104">
        <v>381.09999999999997</v>
      </c>
      <c r="F23" s="103">
        <v>0</v>
      </c>
      <c r="G23" s="104">
        <v>0</v>
      </c>
      <c r="H23" s="103">
        <v>0</v>
      </c>
      <c r="I23" s="103">
        <v>0</v>
      </c>
      <c r="J23" s="103">
        <v>1</v>
      </c>
      <c r="K23" s="105">
        <v>51</v>
      </c>
      <c r="L23" s="103">
        <v>1</v>
      </c>
      <c r="M23" s="105">
        <v>51</v>
      </c>
      <c r="N23" s="103">
        <v>0</v>
      </c>
      <c r="O23" s="105">
        <v>0</v>
      </c>
      <c r="P23" s="103">
        <v>0</v>
      </c>
      <c r="Q23" s="103">
        <v>0</v>
      </c>
      <c r="R23" s="103">
        <v>0</v>
      </c>
      <c r="S23" s="103">
        <v>0</v>
      </c>
      <c r="T23" s="103" t="s">
        <v>112</v>
      </c>
      <c r="U23" s="114">
        <v>171</v>
      </c>
      <c r="V23" s="47">
        <v>2540.6939999999995</v>
      </c>
      <c r="W23" s="114">
        <v>93</v>
      </c>
      <c r="X23" s="47">
        <v>1549.1499999999996</v>
      </c>
      <c r="Y23" s="114">
        <v>78</v>
      </c>
      <c r="Z23" s="47">
        <v>991.5440000000001</v>
      </c>
      <c r="AA23" s="114">
        <v>0</v>
      </c>
      <c r="AB23" s="47">
        <v>0</v>
      </c>
      <c r="AC23" s="114">
        <v>11</v>
      </c>
      <c r="AD23" s="106">
        <v>537.42000000000007</v>
      </c>
      <c r="AE23" s="114">
        <v>5</v>
      </c>
      <c r="AF23" s="106">
        <v>187</v>
      </c>
      <c r="AG23" s="114">
        <v>6</v>
      </c>
      <c r="AH23" s="106">
        <v>350.42</v>
      </c>
      <c r="AI23" s="114">
        <v>0</v>
      </c>
      <c r="AJ23" s="106">
        <v>0</v>
      </c>
      <c r="AK23" s="114">
        <v>0</v>
      </c>
      <c r="AL23" s="106">
        <v>0</v>
      </c>
      <c r="AM23" s="114">
        <v>2</v>
      </c>
      <c r="AN23" s="114">
        <v>191</v>
      </c>
      <c r="AO23" s="47">
        <v>2921.7939999999994</v>
      </c>
      <c r="AP23" s="114">
        <v>113</v>
      </c>
      <c r="AQ23" s="47">
        <v>1930.2499999999995</v>
      </c>
      <c r="AR23" s="114">
        <v>78</v>
      </c>
      <c r="AS23" s="47">
        <v>991.5440000000001</v>
      </c>
      <c r="AT23" s="114">
        <v>0</v>
      </c>
      <c r="AU23" s="114">
        <v>0</v>
      </c>
      <c r="AV23" s="114">
        <v>12</v>
      </c>
      <c r="AW23" s="106">
        <v>588.42000000000007</v>
      </c>
      <c r="AX23" s="114">
        <v>6</v>
      </c>
      <c r="AY23" s="106">
        <v>238</v>
      </c>
      <c r="AZ23" s="114">
        <v>6</v>
      </c>
      <c r="BA23" s="106">
        <v>350.42</v>
      </c>
      <c r="BB23" s="114">
        <v>0</v>
      </c>
      <c r="BC23" s="106">
        <v>0</v>
      </c>
      <c r="BD23" s="114">
        <v>0</v>
      </c>
      <c r="BE23" s="106">
        <v>0</v>
      </c>
      <c r="BF23" s="114">
        <v>2</v>
      </c>
      <c r="BG23" s="107"/>
      <c r="BH23" s="107"/>
      <c r="BI23" s="108"/>
      <c r="BJ23" s="108"/>
      <c r="CM23" s="109"/>
      <c r="CN23" s="109"/>
    </row>
    <row r="24" spans="1:92" ht="27.75" customHeight="1" x14ac:dyDescent="0.3">
      <c r="A24" s="44" t="str">
        <f>[2]Лист1!A25</f>
        <v>Кочковский</v>
      </c>
      <c r="B24" s="103">
        <v>84</v>
      </c>
      <c r="C24" s="104">
        <v>1395.64</v>
      </c>
      <c r="D24" s="103">
        <v>81</v>
      </c>
      <c r="E24" s="104">
        <v>1356.44</v>
      </c>
      <c r="F24" s="103">
        <v>3</v>
      </c>
      <c r="G24" s="104">
        <v>39.200000000000003</v>
      </c>
      <c r="H24" s="103">
        <v>0</v>
      </c>
      <c r="I24" s="103">
        <v>0</v>
      </c>
      <c r="J24" s="103">
        <v>2</v>
      </c>
      <c r="K24" s="105">
        <v>88</v>
      </c>
      <c r="L24" s="103">
        <v>1</v>
      </c>
      <c r="M24" s="105">
        <v>70</v>
      </c>
      <c r="N24" s="103">
        <v>1</v>
      </c>
      <c r="O24" s="105">
        <v>18</v>
      </c>
      <c r="P24" s="103">
        <v>0</v>
      </c>
      <c r="Q24" s="103">
        <v>0</v>
      </c>
      <c r="R24" s="103">
        <v>0</v>
      </c>
      <c r="S24" s="103">
        <v>0</v>
      </c>
      <c r="T24" s="103" t="s">
        <v>112</v>
      </c>
      <c r="U24" s="114">
        <v>89</v>
      </c>
      <c r="V24" s="47">
        <v>1411.2399999999998</v>
      </c>
      <c r="W24" s="114">
        <v>78</v>
      </c>
      <c r="X24" s="47">
        <v>1274.8399999999999</v>
      </c>
      <c r="Y24" s="114">
        <v>11</v>
      </c>
      <c r="Z24" s="47">
        <v>136.4</v>
      </c>
      <c r="AA24" s="114">
        <v>0</v>
      </c>
      <c r="AB24" s="47">
        <v>0</v>
      </c>
      <c r="AC24" s="114">
        <v>5</v>
      </c>
      <c r="AD24" s="106">
        <v>258</v>
      </c>
      <c r="AE24" s="114">
        <v>4</v>
      </c>
      <c r="AF24" s="106">
        <v>243</v>
      </c>
      <c r="AG24" s="114">
        <v>1</v>
      </c>
      <c r="AH24" s="106">
        <v>15</v>
      </c>
      <c r="AI24" s="114">
        <v>0</v>
      </c>
      <c r="AJ24" s="106">
        <v>0</v>
      </c>
      <c r="AK24" s="114">
        <v>0</v>
      </c>
      <c r="AL24" s="106">
        <v>0</v>
      </c>
      <c r="AM24" s="114" t="s">
        <v>112</v>
      </c>
      <c r="AN24" s="114">
        <v>173</v>
      </c>
      <c r="AO24" s="47">
        <v>2806.88</v>
      </c>
      <c r="AP24" s="114">
        <v>159</v>
      </c>
      <c r="AQ24" s="47">
        <v>2631.2799999999997</v>
      </c>
      <c r="AR24" s="114">
        <v>14</v>
      </c>
      <c r="AS24" s="47">
        <v>175.60000000000002</v>
      </c>
      <c r="AT24" s="114">
        <v>0</v>
      </c>
      <c r="AU24" s="114">
        <v>0</v>
      </c>
      <c r="AV24" s="114">
        <v>7</v>
      </c>
      <c r="AW24" s="106">
        <v>346</v>
      </c>
      <c r="AX24" s="114">
        <v>5</v>
      </c>
      <c r="AY24" s="106">
        <v>313</v>
      </c>
      <c r="AZ24" s="114">
        <v>2</v>
      </c>
      <c r="BA24" s="106">
        <v>33</v>
      </c>
      <c r="BB24" s="114">
        <v>0</v>
      </c>
      <c r="BC24" s="106">
        <v>0</v>
      </c>
      <c r="BD24" s="114">
        <v>0</v>
      </c>
      <c r="BE24" s="106">
        <v>0</v>
      </c>
      <c r="BF24" s="114" t="s">
        <v>112</v>
      </c>
      <c r="BG24" s="107"/>
      <c r="BH24" s="107"/>
      <c r="BI24" s="108"/>
      <c r="BJ24" s="108"/>
      <c r="CM24" s="109"/>
      <c r="CN24" s="109"/>
    </row>
    <row r="25" spans="1:92" ht="27.75" customHeight="1" x14ac:dyDescent="0.3">
      <c r="A25" s="44" t="str">
        <f>[2]Лист1!A26</f>
        <v>Краснозерский</v>
      </c>
      <c r="B25" s="103">
        <v>83</v>
      </c>
      <c r="C25" s="104">
        <v>1255.3899999999999</v>
      </c>
      <c r="D25" s="103">
        <v>83</v>
      </c>
      <c r="E25" s="104">
        <v>1255.3899999999999</v>
      </c>
      <c r="F25" s="103">
        <v>0</v>
      </c>
      <c r="G25" s="104">
        <v>0</v>
      </c>
      <c r="H25" s="103">
        <v>0</v>
      </c>
      <c r="I25" s="103">
        <v>0</v>
      </c>
      <c r="J25" s="103">
        <v>1</v>
      </c>
      <c r="K25" s="105">
        <v>95</v>
      </c>
      <c r="L25" s="103">
        <v>1</v>
      </c>
      <c r="M25" s="105">
        <v>95</v>
      </c>
      <c r="N25" s="103">
        <v>0</v>
      </c>
      <c r="O25" s="105">
        <v>0</v>
      </c>
      <c r="P25" s="103">
        <v>0</v>
      </c>
      <c r="Q25" s="103">
        <v>0</v>
      </c>
      <c r="R25" s="103">
        <v>0</v>
      </c>
      <c r="S25" s="103">
        <v>0</v>
      </c>
      <c r="T25" s="103">
        <v>1</v>
      </c>
      <c r="U25" s="114">
        <v>154</v>
      </c>
      <c r="V25" s="47">
        <v>2495.2149999999992</v>
      </c>
      <c r="W25" s="114">
        <v>131</v>
      </c>
      <c r="X25" s="47">
        <v>2139.1899999999996</v>
      </c>
      <c r="Y25" s="114">
        <v>23</v>
      </c>
      <c r="Z25" s="47">
        <v>356.02499999999998</v>
      </c>
      <c r="AA25" s="114">
        <v>0</v>
      </c>
      <c r="AB25" s="47">
        <v>0</v>
      </c>
      <c r="AC25" s="114">
        <v>5</v>
      </c>
      <c r="AD25" s="106">
        <v>239.2</v>
      </c>
      <c r="AE25" s="114">
        <v>3</v>
      </c>
      <c r="AF25" s="106">
        <v>214.2</v>
      </c>
      <c r="AG25" s="114">
        <v>2</v>
      </c>
      <c r="AH25" s="106">
        <v>25</v>
      </c>
      <c r="AI25" s="114">
        <v>0</v>
      </c>
      <c r="AJ25" s="106">
        <v>0</v>
      </c>
      <c r="AK25" s="114">
        <v>0</v>
      </c>
      <c r="AL25" s="106">
        <v>0</v>
      </c>
      <c r="AM25" s="114">
        <v>4</v>
      </c>
      <c r="AN25" s="114">
        <v>237</v>
      </c>
      <c r="AO25" s="47">
        <v>3750.6049999999991</v>
      </c>
      <c r="AP25" s="114">
        <v>214</v>
      </c>
      <c r="AQ25" s="47">
        <v>3394.5799999999995</v>
      </c>
      <c r="AR25" s="114">
        <v>23</v>
      </c>
      <c r="AS25" s="47">
        <v>356.02499999999998</v>
      </c>
      <c r="AT25" s="114">
        <v>0</v>
      </c>
      <c r="AU25" s="114">
        <v>0</v>
      </c>
      <c r="AV25" s="114">
        <v>6</v>
      </c>
      <c r="AW25" s="106">
        <v>334.2</v>
      </c>
      <c r="AX25" s="114">
        <v>4</v>
      </c>
      <c r="AY25" s="106">
        <v>309.2</v>
      </c>
      <c r="AZ25" s="114">
        <v>2</v>
      </c>
      <c r="BA25" s="106">
        <v>25</v>
      </c>
      <c r="BB25" s="114">
        <v>0</v>
      </c>
      <c r="BC25" s="106">
        <v>0</v>
      </c>
      <c r="BD25" s="114">
        <v>0</v>
      </c>
      <c r="BE25" s="106">
        <v>0</v>
      </c>
      <c r="BF25" s="114">
        <v>5</v>
      </c>
      <c r="BG25" s="107"/>
      <c r="BH25" s="107"/>
      <c r="BI25" s="108"/>
      <c r="BJ25" s="108"/>
      <c r="CM25" s="109"/>
      <c r="CN25" s="109"/>
    </row>
    <row r="26" spans="1:92" ht="27.75" customHeight="1" x14ac:dyDescent="0.3">
      <c r="A26" s="44" t="str">
        <f>[2]Лист1!A27</f>
        <v>Куйбышевский</v>
      </c>
      <c r="B26" s="103">
        <v>82</v>
      </c>
      <c r="C26" s="104">
        <v>1301.9100000000003</v>
      </c>
      <c r="D26" s="103">
        <v>81</v>
      </c>
      <c r="E26" s="104">
        <v>1262.0000000000002</v>
      </c>
      <c r="F26" s="103">
        <v>1</v>
      </c>
      <c r="G26" s="104">
        <v>39.909999999999997</v>
      </c>
      <c r="H26" s="103">
        <v>0</v>
      </c>
      <c r="I26" s="103">
        <v>0</v>
      </c>
      <c r="J26" s="103">
        <v>2</v>
      </c>
      <c r="K26" s="105">
        <v>79</v>
      </c>
      <c r="L26" s="103">
        <v>2</v>
      </c>
      <c r="M26" s="105">
        <v>79</v>
      </c>
      <c r="N26" s="103">
        <v>0</v>
      </c>
      <c r="O26" s="105">
        <v>0</v>
      </c>
      <c r="P26" s="103">
        <v>0</v>
      </c>
      <c r="Q26" s="103">
        <v>0</v>
      </c>
      <c r="R26" s="103">
        <v>0</v>
      </c>
      <c r="S26" s="103">
        <v>0</v>
      </c>
      <c r="T26" s="103" t="s">
        <v>112</v>
      </c>
      <c r="U26" s="114">
        <v>256</v>
      </c>
      <c r="V26" s="47">
        <v>3816.5900000000011</v>
      </c>
      <c r="W26" s="114">
        <v>225</v>
      </c>
      <c r="X26" s="47">
        <v>3364.690000000001</v>
      </c>
      <c r="Y26" s="114">
        <v>31</v>
      </c>
      <c r="Z26" s="47">
        <v>451.9</v>
      </c>
      <c r="AA26" s="114">
        <v>0</v>
      </c>
      <c r="AB26" s="47">
        <v>0</v>
      </c>
      <c r="AC26" s="114">
        <v>9</v>
      </c>
      <c r="AD26" s="106">
        <v>385</v>
      </c>
      <c r="AE26" s="114">
        <v>8</v>
      </c>
      <c r="AF26" s="106">
        <v>373</v>
      </c>
      <c r="AG26" s="114">
        <v>1</v>
      </c>
      <c r="AH26" s="106">
        <v>12</v>
      </c>
      <c r="AI26" s="114">
        <v>0</v>
      </c>
      <c r="AJ26" s="106">
        <v>0</v>
      </c>
      <c r="AK26" s="114">
        <v>0</v>
      </c>
      <c r="AL26" s="106">
        <v>0</v>
      </c>
      <c r="AM26" s="114" t="s">
        <v>112</v>
      </c>
      <c r="AN26" s="114">
        <v>338</v>
      </c>
      <c r="AO26" s="47">
        <v>5118.5000000000018</v>
      </c>
      <c r="AP26" s="114">
        <v>306</v>
      </c>
      <c r="AQ26" s="47">
        <v>4626.6900000000014</v>
      </c>
      <c r="AR26" s="114">
        <v>32</v>
      </c>
      <c r="AS26" s="47">
        <v>491.80999999999995</v>
      </c>
      <c r="AT26" s="114">
        <v>0</v>
      </c>
      <c r="AU26" s="114">
        <v>0</v>
      </c>
      <c r="AV26" s="114">
        <v>11</v>
      </c>
      <c r="AW26" s="106">
        <v>464</v>
      </c>
      <c r="AX26" s="114">
        <v>10</v>
      </c>
      <c r="AY26" s="106">
        <v>452</v>
      </c>
      <c r="AZ26" s="114">
        <v>1</v>
      </c>
      <c r="BA26" s="106">
        <v>12</v>
      </c>
      <c r="BB26" s="114">
        <v>0</v>
      </c>
      <c r="BC26" s="106">
        <v>0</v>
      </c>
      <c r="BD26" s="114">
        <v>0</v>
      </c>
      <c r="BE26" s="106">
        <v>0</v>
      </c>
      <c r="BF26" s="114" t="s">
        <v>112</v>
      </c>
      <c r="BG26" s="107"/>
      <c r="BH26" s="107"/>
      <c r="BI26" s="108"/>
      <c r="BJ26" s="108"/>
      <c r="CM26" s="109"/>
      <c r="CN26" s="109"/>
    </row>
    <row r="27" spans="1:92" ht="27.75" customHeight="1" x14ac:dyDescent="0.3">
      <c r="A27" s="44" t="str">
        <f>[2]Лист1!A28</f>
        <v>Купинский</v>
      </c>
      <c r="B27" s="103">
        <v>47</v>
      </c>
      <c r="C27" s="104">
        <v>770.45999999999992</v>
      </c>
      <c r="D27" s="103">
        <v>47</v>
      </c>
      <c r="E27" s="104">
        <v>770.45999999999992</v>
      </c>
      <c r="F27" s="103">
        <v>0</v>
      </c>
      <c r="G27" s="104">
        <v>0</v>
      </c>
      <c r="H27" s="103">
        <v>0</v>
      </c>
      <c r="I27" s="103">
        <v>0</v>
      </c>
      <c r="J27" s="103">
        <v>0</v>
      </c>
      <c r="K27" s="105">
        <v>0</v>
      </c>
      <c r="L27" s="103">
        <v>0</v>
      </c>
      <c r="M27" s="105">
        <v>0</v>
      </c>
      <c r="N27" s="103">
        <v>0</v>
      </c>
      <c r="O27" s="105">
        <v>0</v>
      </c>
      <c r="P27" s="103">
        <v>0</v>
      </c>
      <c r="Q27" s="103">
        <v>0</v>
      </c>
      <c r="R27" s="103">
        <v>0</v>
      </c>
      <c r="S27" s="103">
        <v>0</v>
      </c>
      <c r="T27" s="103">
        <v>1</v>
      </c>
      <c r="U27" s="114">
        <v>221</v>
      </c>
      <c r="V27" s="47">
        <v>3435.9149999999995</v>
      </c>
      <c r="W27" s="114">
        <v>200</v>
      </c>
      <c r="X27" s="47">
        <v>3108.7749999999996</v>
      </c>
      <c r="Y27" s="114">
        <v>21</v>
      </c>
      <c r="Z27" s="47">
        <v>327.14</v>
      </c>
      <c r="AA27" s="114">
        <v>0</v>
      </c>
      <c r="AB27" s="47">
        <v>0</v>
      </c>
      <c r="AC27" s="114">
        <v>2</v>
      </c>
      <c r="AD27" s="106">
        <v>258.3</v>
      </c>
      <c r="AE27" s="114">
        <v>0</v>
      </c>
      <c r="AF27" s="106">
        <v>0</v>
      </c>
      <c r="AG27" s="114">
        <v>2</v>
      </c>
      <c r="AH27" s="106">
        <v>258.3</v>
      </c>
      <c r="AI27" s="114">
        <v>0</v>
      </c>
      <c r="AJ27" s="106">
        <v>0</v>
      </c>
      <c r="AK27" s="114">
        <v>0</v>
      </c>
      <c r="AL27" s="106">
        <v>0</v>
      </c>
      <c r="AM27" s="114">
        <v>1</v>
      </c>
      <c r="AN27" s="114">
        <v>268</v>
      </c>
      <c r="AO27" s="47">
        <v>4206.3749999999991</v>
      </c>
      <c r="AP27" s="114">
        <v>247</v>
      </c>
      <c r="AQ27" s="47">
        <v>3879.2349999999997</v>
      </c>
      <c r="AR27" s="114">
        <v>21</v>
      </c>
      <c r="AS27" s="47">
        <v>327.14</v>
      </c>
      <c r="AT27" s="114">
        <v>0</v>
      </c>
      <c r="AU27" s="114">
        <v>0</v>
      </c>
      <c r="AV27" s="114">
        <v>2</v>
      </c>
      <c r="AW27" s="106">
        <v>258.3</v>
      </c>
      <c r="AX27" s="114">
        <v>0</v>
      </c>
      <c r="AY27" s="106">
        <v>0</v>
      </c>
      <c r="AZ27" s="114">
        <v>2</v>
      </c>
      <c r="BA27" s="106">
        <v>258.3</v>
      </c>
      <c r="BB27" s="114">
        <v>0</v>
      </c>
      <c r="BC27" s="106">
        <v>0</v>
      </c>
      <c r="BD27" s="106">
        <v>0</v>
      </c>
      <c r="BE27" s="106">
        <v>0</v>
      </c>
      <c r="BF27" s="114">
        <v>2</v>
      </c>
      <c r="BG27" s="107"/>
      <c r="BH27" s="107"/>
      <c r="BI27" s="108"/>
      <c r="BJ27" s="108"/>
      <c r="CM27" s="109"/>
      <c r="CN27" s="109"/>
    </row>
    <row r="28" spans="1:92" ht="27.75" customHeight="1" x14ac:dyDescent="0.3">
      <c r="A28" s="44" t="str">
        <f>[2]Лист1!A29</f>
        <v>Кыштовский</v>
      </c>
      <c r="B28" s="103">
        <v>28</v>
      </c>
      <c r="C28" s="104">
        <v>516.54999999999995</v>
      </c>
      <c r="D28" s="103">
        <v>28</v>
      </c>
      <c r="E28" s="104">
        <v>516.54999999999995</v>
      </c>
      <c r="F28" s="103">
        <v>0</v>
      </c>
      <c r="G28" s="104">
        <v>0</v>
      </c>
      <c r="H28" s="103">
        <v>0</v>
      </c>
      <c r="I28" s="103">
        <v>0</v>
      </c>
      <c r="J28" s="103">
        <v>1</v>
      </c>
      <c r="K28" s="105">
        <v>138</v>
      </c>
      <c r="L28" s="103">
        <v>0</v>
      </c>
      <c r="M28" s="105">
        <v>0</v>
      </c>
      <c r="N28" s="103">
        <v>1</v>
      </c>
      <c r="O28" s="105">
        <v>138</v>
      </c>
      <c r="P28" s="103">
        <v>0</v>
      </c>
      <c r="Q28" s="103">
        <v>0</v>
      </c>
      <c r="R28" s="103">
        <v>0</v>
      </c>
      <c r="S28" s="103">
        <v>0</v>
      </c>
      <c r="T28" s="103">
        <v>0</v>
      </c>
      <c r="U28" s="114">
        <v>273</v>
      </c>
      <c r="V28" s="47">
        <v>3720.0550000000003</v>
      </c>
      <c r="W28" s="114">
        <v>195</v>
      </c>
      <c r="X28" s="47">
        <v>2952.82</v>
      </c>
      <c r="Y28" s="114">
        <v>78</v>
      </c>
      <c r="Z28" s="47">
        <v>767.23500000000001</v>
      </c>
      <c r="AA28" s="114">
        <v>0</v>
      </c>
      <c r="AB28" s="47">
        <v>0</v>
      </c>
      <c r="AC28" s="114">
        <v>11</v>
      </c>
      <c r="AD28" s="106">
        <v>494</v>
      </c>
      <c r="AE28" s="114">
        <v>7</v>
      </c>
      <c r="AF28" s="106">
        <v>301</v>
      </c>
      <c r="AG28" s="114">
        <v>4</v>
      </c>
      <c r="AH28" s="106">
        <v>193</v>
      </c>
      <c r="AI28" s="114">
        <v>0</v>
      </c>
      <c r="AJ28" s="106">
        <v>0</v>
      </c>
      <c r="AK28" s="114">
        <v>0</v>
      </c>
      <c r="AL28" s="106">
        <v>0</v>
      </c>
      <c r="AM28" s="114" t="s">
        <v>112</v>
      </c>
      <c r="AN28" s="114">
        <v>301</v>
      </c>
      <c r="AO28" s="47">
        <v>4236.6050000000005</v>
      </c>
      <c r="AP28" s="114">
        <v>223</v>
      </c>
      <c r="AQ28" s="47">
        <v>3469.37</v>
      </c>
      <c r="AR28" s="114">
        <v>78</v>
      </c>
      <c r="AS28" s="47">
        <v>767.23500000000001</v>
      </c>
      <c r="AT28" s="114">
        <v>0</v>
      </c>
      <c r="AU28" s="114">
        <v>0</v>
      </c>
      <c r="AV28" s="114">
        <v>12</v>
      </c>
      <c r="AW28" s="106">
        <v>632</v>
      </c>
      <c r="AX28" s="114">
        <v>7</v>
      </c>
      <c r="AY28" s="106">
        <v>301</v>
      </c>
      <c r="AZ28" s="114">
        <v>5</v>
      </c>
      <c r="BA28" s="106">
        <v>331</v>
      </c>
      <c r="BB28" s="114">
        <v>0</v>
      </c>
      <c r="BC28" s="106">
        <v>0</v>
      </c>
      <c r="BD28" s="114">
        <v>0</v>
      </c>
      <c r="BE28" s="106">
        <v>0</v>
      </c>
      <c r="BF28" s="114" t="s">
        <v>112</v>
      </c>
      <c r="BG28" s="107"/>
      <c r="BH28" s="107"/>
      <c r="BI28" s="108"/>
      <c r="BJ28" s="108"/>
      <c r="CM28" s="109"/>
      <c r="CN28" s="109"/>
    </row>
    <row r="29" spans="1:92" ht="27.75" customHeight="1" x14ac:dyDescent="0.3">
      <c r="A29" s="44" t="s">
        <v>81</v>
      </c>
      <c r="B29" s="103">
        <v>89</v>
      </c>
      <c r="C29" s="104">
        <v>1745.1299999999997</v>
      </c>
      <c r="D29" s="103">
        <v>83</v>
      </c>
      <c r="E29" s="104">
        <v>1572.35</v>
      </c>
      <c r="F29" s="103">
        <v>6</v>
      </c>
      <c r="G29" s="104">
        <v>172.78</v>
      </c>
      <c r="H29" s="103">
        <v>0</v>
      </c>
      <c r="I29" s="103">
        <v>0</v>
      </c>
      <c r="J29" s="103">
        <v>4</v>
      </c>
      <c r="K29" s="105">
        <v>257.14999999999998</v>
      </c>
      <c r="L29" s="103">
        <v>2</v>
      </c>
      <c r="M29" s="105">
        <v>101.15</v>
      </c>
      <c r="N29" s="103">
        <v>2</v>
      </c>
      <c r="O29" s="105">
        <v>156</v>
      </c>
      <c r="P29" s="103">
        <v>0</v>
      </c>
      <c r="Q29" s="103">
        <v>0</v>
      </c>
      <c r="R29" s="103">
        <v>0</v>
      </c>
      <c r="S29" s="103">
        <v>0</v>
      </c>
      <c r="T29" s="103" t="s">
        <v>2</v>
      </c>
      <c r="U29" s="114">
        <v>156</v>
      </c>
      <c r="V29" s="47">
        <v>2871</v>
      </c>
      <c r="W29" s="114">
        <v>133</v>
      </c>
      <c r="X29" s="47">
        <v>2323.33</v>
      </c>
      <c r="Y29" s="114">
        <v>23</v>
      </c>
      <c r="Z29" s="47">
        <v>547.67000000000007</v>
      </c>
      <c r="AA29" s="114">
        <v>0</v>
      </c>
      <c r="AB29" s="47">
        <v>0</v>
      </c>
      <c r="AC29" s="114">
        <v>3</v>
      </c>
      <c r="AD29" s="106">
        <v>51</v>
      </c>
      <c r="AE29" s="114">
        <v>2</v>
      </c>
      <c r="AF29" s="106">
        <v>40</v>
      </c>
      <c r="AG29" s="114">
        <v>1</v>
      </c>
      <c r="AH29" s="106">
        <v>11</v>
      </c>
      <c r="AI29" s="114">
        <v>0</v>
      </c>
      <c r="AJ29" s="106">
        <v>0</v>
      </c>
      <c r="AK29" s="114">
        <v>0</v>
      </c>
      <c r="AL29" s="106">
        <v>0</v>
      </c>
      <c r="AM29" s="114" t="s">
        <v>112</v>
      </c>
      <c r="AN29" s="114">
        <v>245</v>
      </c>
      <c r="AO29" s="47">
        <v>4616.1299999999992</v>
      </c>
      <c r="AP29" s="114">
        <v>216</v>
      </c>
      <c r="AQ29" s="47">
        <v>3895.68</v>
      </c>
      <c r="AR29" s="114">
        <v>29</v>
      </c>
      <c r="AS29" s="47">
        <v>720.45</v>
      </c>
      <c r="AT29" s="114">
        <v>0</v>
      </c>
      <c r="AU29" s="114">
        <v>0</v>
      </c>
      <c r="AV29" s="114">
        <v>7</v>
      </c>
      <c r="AW29" s="106">
        <v>308.14999999999998</v>
      </c>
      <c r="AX29" s="114">
        <v>4</v>
      </c>
      <c r="AY29" s="106">
        <v>141.15</v>
      </c>
      <c r="AZ29" s="114">
        <v>3</v>
      </c>
      <c r="BA29" s="106">
        <v>167</v>
      </c>
      <c r="BB29" s="114">
        <v>0</v>
      </c>
      <c r="BC29" s="106">
        <v>0</v>
      </c>
      <c r="BD29" s="114">
        <v>0</v>
      </c>
      <c r="BE29" s="106">
        <v>0</v>
      </c>
      <c r="BF29" s="114" t="s">
        <v>112</v>
      </c>
      <c r="BG29" s="107"/>
      <c r="BH29" s="107"/>
      <c r="BI29" s="108"/>
      <c r="BJ29" s="108"/>
      <c r="CM29" s="109"/>
      <c r="CN29" s="109"/>
    </row>
    <row r="30" spans="1:92" ht="27.75" customHeight="1" x14ac:dyDescent="0.3">
      <c r="A30" s="44" t="str">
        <f>[2]Лист1!A31</f>
        <v>Мошковский</v>
      </c>
      <c r="B30" s="115"/>
      <c r="C30" s="104"/>
      <c r="D30" s="115"/>
      <c r="E30" s="104"/>
      <c r="F30" s="115"/>
      <c r="G30" s="104"/>
      <c r="H30" s="104"/>
      <c r="I30" s="104"/>
      <c r="J30" s="103"/>
      <c r="K30" s="105"/>
      <c r="L30" s="103"/>
      <c r="M30" s="105"/>
      <c r="N30" s="103"/>
      <c r="O30" s="105"/>
      <c r="P30" s="105"/>
      <c r="Q30" s="105"/>
      <c r="R30" s="105"/>
      <c r="S30" s="105"/>
      <c r="T30" s="114"/>
      <c r="U30" s="114">
        <v>183</v>
      </c>
      <c r="V30" s="47">
        <v>2996.6399999999994</v>
      </c>
      <c r="W30" s="114">
        <v>145</v>
      </c>
      <c r="X30" s="47">
        <v>2408.9799999999996</v>
      </c>
      <c r="Y30" s="114">
        <v>38</v>
      </c>
      <c r="Z30" s="47">
        <v>587.66</v>
      </c>
      <c r="AA30" s="114">
        <v>0</v>
      </c>
      <c r="AB30" s="47">
        <v>0</v>
      </c>
      <c r="AC30" s="114">
        <v>5</v>
      </c>
      <c r="AD30" s="106">
        <v>188</v>
      </c>
      <c r="AE30" s="114">
        <v>5</v>
      </c>
      <c r="AF30" s="106">
        <v>188</v>
      </c>
      <c r="AG30" s="114">
        <v>0</v>
      </c>
      <c r="AH30" s="106">
        <v>0</v>
      </c>
      <c r="AI30" s="114">
        <v>0</v>
      </c>
      <c r="AJ30" s="106">
        <v>0</v>
      </c>
      <c r="AK30" s="114">
        <v>0</v>
      </c>
      <c r="AL30" s="106">
        <v>0</v>
      </c>
      <c r="AM30" s="114">
        <v>4</v>
      </c>
      <c r="AN30" s="114">
        <v>183</v>
      </c>
      <c r="AO30" s="47">
        <v>2996.6399999999994</v>
      </c>
      <c r="AP30" s="114">
        <v>145</v>
      </c>
      <c r="AQ30" s="47">
        <v>2408.9799999999996</v>
      </c>
      <c r="AR30" s="114">
        <v>38</v>
      </c>
      <c r="AS30" s="47">
        <v>587.66</v>
      </c>
      <c r="AT30" s="114">
        <v>0</v>
      </c>
      <c r="AU30" s="114">
        <v>0</v>
      </c>
      <c r="AV30" s="114">
        <v>5</v>
      </c>
      <c r="AW30" s="106">
        <v>188</v>
      </c>
      <c r="AX30" s="114">
        <v>5</v>
      </c>
      <c r="AY30" s="106">
        <v>188</v>
      </c>
      <c r="AZ30" s="114">
        <v>0</v>
      </c>
      <c r="BA30" s="106">
        <v>0</v>
      </c>
      <c r="BB30" s="114">
        <v>0</v>
      </c>
      <c r="BC30" s="106">
        <v>0</v>
      </c>
      <c r="BD30" s="114">
        <v>0</v>
      </c>
      <c r="BE30" s="106">
        <v>0</v>
      </c>
      <c r="BF30" s="114">
        <v>4</v>
      </c>
      <c r="BG30" s="107"/>
      <c r="BH30" s="107"/>
      <c r="BI30" s="108"/>
      <c r="BJ30" s="108"/>
      <c r="CM30" s="109"/>
      <c r="CN30" s="109"/>
    </row>
    <row r="31" spans="1:92" ht="27.75" customHeight="1" x14ac:dyDescent="0.3">
      <c r="A31" s="44" t="str">
        <f>[2]Лист1!A32</f>
        <v>Новосибирский</v>
      </c>
      <c r="B31" s="103">
        <v>70</v>
      </c>
      <c r="C31" s="104">
        <v>1421.78</v>
      </c>
      <c r="D31" s="103">
        <v>59</v>
      </c>
      <c r="E31" s="104">
        <v>1131.6899999999998</v>
      </c>
      <c r="F31" s="103">
        <v>11</v>
      </c>
      <c r="G31" s="104">
        <v>290.08999999999997</v>
      </c>
      <c r="H31" s="103">
        <v>0</v>
      </c>
      <c r="I31" s="103">
        <v>0</v>
      </c>
      <c r="J31" s="103">
        <v>10</v>
      </c>
      <c r="K31" s="105">
        <v>697.25</v>
      </c>
      <c r="L31" s="103">
        <v>8</v>
      </c>
      <c r="M31" s="105">
        <v>478.74</v>
      </c>
      <c r="N31" s="103">
        <v>2</v>
      </c>
      <c r="O31" s="105">
        <v>218.51000000000002</v>
      </c>
      <c r="P31" s="103">
        <v>0</v>
      </c>
      <c r="Q31" s="103">
        <v>0</v>
      </c>
      <c r="R31" s="103">
        <v>0</v>
      </c>
      <c r="S31" s="103">
        <v>0</v>
      </c>
      <c r="T31" s="103">
        <v>0</v>
      </c>
      <c r="U31" s="114">
        <v>219</v>
      </c>
      <c r="V31" s="47">
        <v>4246.3200000000015</v>
      </c>
      <c r="W31" s="114">
        <v>173</v>
      </c>
      <c r="X31" s="47">
        <v>3150.5500000000006</v>
      </c>
      <c r="Y31" s="114">
        <v>46</v>
      </c>
      <c r="Z31" s="47">
        <v>1095.77</v>
      </c>
      <c r="AA31" s="114">
        <v>0</v>
      </c>
      <c r="AB31" s="47">
        <v>0</v>
      </c>
      <c r="AC31" s="114">
        <v>8</v>
      </c>
      <c r="AD31" s="106">
        <v>263.39999999999998</v>
      </c>
      <c r="AE31" s="114">
        <v>4</v>
      </c>
      <c r="AF31" s="106">
        <v>171.9</v>
      </c>
      <c r="AG31" s="114">
        <v>3</v>
      </c>
      <c r="AH31" s="106">
        <v>55</v>
      </c>
      <c r="AI31" s="114">
        <v>1</v>
      </c>
      <c r="AJ31" s="106">
        <v>36.5</v>
      </c>
      <c r="AK31" s="114">
        <v>0</v>
      </c>
      <c r="AL31" s="106">
        <v>0</v>
      </c>
      <c r="AM31" s="114">
        <v>10</v>
      </c>
      <c r="AN31" s="114">
        <v>289</v>
      </c>
      <c r="AO31" s="47">
        <v>5668.1000000000013</v>
      </c>
      <c r="AP31" s="114">
        <v>232</v>
      </c>
      <c r="AQ31" s="47">
        <v>4282.2400000000007</v>
      </c>
      <c r="AR31" s="114">
        <v>57</v>
      </c>
      <c r="AS31" s="47">
        <v>1385.86</v>
      </c>
      <c r="AT31" s="114">
        <v>0</v>
      </c>
      <c r="AU31" s="114">
        <v>0</v>
      </c>
      <c r="AV31" s="114">
        <v>18</v>
      </c>
      <c r="AW31" s="106">
        <v>960.65</v>
      </c>
      <c r="AX31" s="114">
        <v>12</v>
      </c>
      <c r="AY31" s="106">
        <v>650.64</v>
      </c>
      <c r="AZ31" s="114">
        <v>5</v>
      </c>
      <c r="BA31" s="106">
        <v>273.51</v>
      </c>
      <c r="BB31" s="114">
        <v>1</v>
      </c>
      <c r="BC31" s="106">
        <v>36.5</v>
      </c>
      <c r="BD31" s="114">
        <v>0</v>
      </c>
      <c r="BE31" s="106">
        <v>0</v>
      </c>
      <c r="BF31" s="114">
        <v>10</v>
      </c>
      <c r="BG31" s="107"/>
      <c r="BH31" s="107"/>
      <c r="BI31" s="108"/>
      <c r="BJ31" s="108"/>
      <c r="CM31" s="109"/>
      <c r="CN31" s="109"/>
    </row>
    <row r="32" spans="1:92" ht="27.75" customHeight="1" x14ac:dyDescent="0.3">
      <c r="A32" s="44" t="str">
        <f>[2]Лист1!A33</f>
        <v>Ордынский</v>
      </c>
      <c r="B32" s="103">
        <v>150</v>
      </c>
      <c r="C32" s="104">
        <v>2701.61</v>
      </c>
      <c r="D32" s="103">
        <v>144</v>
      </c>
      <c r="E32" s="104">
        <v>2635.81</v>
      </c>
      <c r="F32" s="103">
        <v>6</v>
      </c>
      <c r="G32" s="104">
        <v>65.8</v>
      </c>
      <c r="H32" s="103">
        <v>0</v>
      </c>
      <c r="I32" s="103">
        <v>0</v>
      </c>
      <c r="J32" s="103">
        <v>10</v>
      </c>
      <c r="K32" s="105">
        <v>501</v>
      </c>
      <c r="L32" s="103">
        <v>10</v>
      </c>
      <c r="M32" s="105">
        <v>501</v>
      </c>
      <c r="N32" s="103">
        <v>0</v>
      </c>
      <c r="O32" s="105">
        <v>0</v>
      </c>
      <c r="P32" s="103">
        <v>0</v>
      </c>
      <c r="Q32" s="103">
        <v>0</v>
      </c>
      <c r="R32" s="103">
        <v>0</v>
      </c>
      <c r="S32" s="103">
        <v>0</v>
      </c>
      <c r="T32" s="103" t="s">
        <v>112</v>
      </c>
      <c r="U32" s="114">
        <v>183</v>
      </c>
      <c r="V32" s="47">
        <v>2857.085</v>
      </c>
      <c r="W32" s="114">
        <v>111</v>
      </c>
      <c r="X32" s="47">
        <v>1760.2000000000003</v>
      </c>
      <c r="Y32" s="114">
        <v>72</v>
      </c>
      <c r="Z32" s="47">
        <v>1096.885</v>
      </c>
      <c r="AA32" s="114">
        <v>0</v>
      </c>
      <c r="AB32" s="47">
        <v>0</v>
      </c>
      <c r="AC32" s="114">
        <v>7</v>
      </c>
      <c r="AD32" s="106">
        <v>181.2</v>
      </c>
      <c r="AE32" s="114">
        <v>4</v>
      </c>
      <c r="AF32" s="106">
        <v>112.1</v>
      </c>
      <c r="AG32" s="114">
        <v>2</v>
      </c>
      <c r="AH32" s="106">
        <v>30.3</v>
      </c>
      <c r="AI32" s="114">
        <v>1</v>
      </c>
      <c r="AJ32" s="106">
        <v>38.799999999999997</v>
      </c>
      <c r="AK32" s="114">
        <v>0</v>
      </c>
      <c r="AL32" s="106">
        <v>0</v>
      </c>
      <c r="AM32" s="114" t="s">
        <v>112</v>
      </c>
      <c r="AN32" s="114">
        <v>333</v>
      </c>
      <c r="AO32" s="47">
        <v>5558.6949999999997</v>
      </c>
      <c r="AP32" s="114">
        <v>255</v>
      </c>
      <c r="AQ32" s="47">
        <v>4396.01</v>
      </c>
      <c r="AR32" s="114">
        <v>78</v>
      </c>
      <c r="AS32" s="47">
        <v>1162.6849999999999</v>
      </c>
      <c r="AT32" s="114">
        <v>0</v>
      </c>
      <c r="AU32" s="114">
        <v>0</v>
      </c>
      <c r="AV32" s="114">
        <v>17</v>
      </c>
      <c r="AW32" s="106">
        <v>682.2</v>
      </c>
      <c r="AX32" s="114">
        <v>14</v>
      </c>
      <c r="AY32" s="106">
        <v>613.1</v>
      </c>
      <c r="AZ32" s="114">
        <v>2</v>
      </c>
      <c r="BA32" s="106">
        <v>30.3</v>
      </c>
      <c r="BB32" s="114">
        <v>1</v>
      </c>
      <c r="BC32" s="106">
        <v>38.799999999999997</v>
      </c>
      <c r="BD32" s="114">
        <v>0</v>
      </c>
      <c r="BE32" s="106">
        <v>0</v>
      </c>
      <c r="BF32" s="114" t="s">
        <v>112</v>
      </c>
      <c r="BG32" s="107"/>
      <c r="BH32" s="107"/>
      <c r="BI32" s="108"/>
      <c r="BJ32" s="108"/>
      <c r="CM32" s="109"/>
      <c r="CN32" s="109"/>
    </row>
    <row r="33" spans="1:92" ht="27.75" customHeight="1" x14ac:dyDescent="0.3">
      <c r="A33" s="44" t="str">
        <f>[2]Лист1!A34</f>
        <v>Северный</v>
      </c>
      <c r="B33" s="103">
        <v>75</v>
      </c>
      <c r="C33" s="104">
        <v>1150.0199999999998</v>
      </c>
      <c r="D33" s="103">
        <v>72</v>
      </c>
      <c r="E33" s="104">
        <v>1112.4199999999998</v>
      </c>
      <c r="F33" s="103">
        <v>3</v>
      </c>
      <c r="G33" s="104">
        <v>37.6</v>
      </c>
      <c r="H33" s="103">
        <v>0</v>
      </c>
      <c r="I33" s="103">
        <v>0</v>
      </c>
      <c r="J33" s="103">
        <v>3</v>
      </c>
      <c r="K33" s="105">
        <v>72</v>
      </c>
      <c r="L33" s="103">
        <v>2</v>
      </c>
      <c r="M33" s="105">
        <v>57</v>
      </c>
      <c r="N33" s="103">
        <v>1</v>
      </c>
      <c r="O33" s="105">
        <v>15</v>
      </c>
      <c r="P33" s="103">
        <v>0</v>
      </c>
      <c r="Q33" s="103">
        <v>0</v>
      </c>
      <c r="R33" s="103">
        <v>0</v>
      </c>
      <c r="S33" s="103">
        <v>0</v>
      </c>
      <c r="T33" s="103" t="s">
        <v>112</v>
      </c>
      <c r="U33" s="114">
        <v>136</v>
      </c>
      <c r="V33" s="47">
        <v>2112.1800000000003</v>
      </c>
      <c r="W33" s="114">
        <v>116</v>
      </c>
      <c r="X33" s="47">
        <v>1816.48</v>
      </c>
      <c r="Y33" s="114">
        <v>20</v>
      </c>
      <c r="Z33" s="47">
        <v>295.7</v>
      </c>
      <c r="AA33" s="114">
        <v>0</v>
      </c>
      <c r="AB33" s="47">
        <v>0</v>
      </c>
      <c r="AC33" s="114">
        <v>11</v>
      </c>
      <c r="AD33" s="106">
        <v>479</v>
      </c>
      <c r="AE33" s="114">
        <v>3</v>
      </c>
      <c r="AF33" s="106">
        <v>232</v>
      </c>
      <c r="AG33" s="114">
        <v>8</v>
      </c>
      <c r="AH33" s="106">
        <v>247</v>
      </c>
      <c r="AI33" s="114">
        <v>0</v>
      </c>
      <c r="AJ33" s="106">
        <v>0</v>
      </c>
      <c r="AK33" s="114">
        <v>0</v>
      </c>
      <c r="AL33" s="106">
        <v>0</v>
      </c>
      <c r="AM33" s="114" t="s">
        <v>112</v>
      </c>
      <c r="AN33" s="114">
        <v>211</v>
      </c>
      <c r="AO33" s="47">
        <v>3262.2</v>
      </c>
      <c r="AP33" s="114">
        <v>188</v>
      </c>
      <c r="AQ33" s="47">
        <v>2928.8999999999996</v>
      </c>
      <c r="AR33" s="114">
        <v>23</v>
      </c>
      <c r="AS33" s="47">
        <v>333.3</v>
      </c>
      <c r="AT33" s="114">
        <v>0</v>
      </c>
      <c r="AU33" s="114">
        <v>0</v>
      </c>
      <c r="AV33" s="114">
        <v>14</v>
      </c>
      <c r="AW33" s="106">
        <v>551</v>
      </c>
      <c r="AX33" s="114">
        <v>5</v>
      </c>
      <c r="AY33" s="106">
        <v>289</v>
      </c>
      <c r="AZ33" s="114">
        <v>9</v>
      </c>
      <c r="BA33" s="106">
        <v>262</v>
      </c>
      <c r="BB33" s="114">
        <v>0</v>
      </c>
      <c r="BC33" s="106">
        <v>0</v>
      </c>
      <c r="BD33" s="114">
        <v>0</v>
      </c>
      <c r="BE33" s="106">
        <v>0</v>
      </c>
      <c r="BF33" s="114" t="s">
        <v>112</v>
      </c>
      <c r="BG33" s="107"/>
      <c r="BH33" s="107"/>
      <c r="BI33" s="108"/>
      <c r="BJ33" s="108"/>
      <c r="CM33" s="109"/>
      <c r="CN33" s="109"/>
    </row>
    <row r="34" spans="1:92" ht="27.75" customHeight="1" x14ac:dyDescent="0.3">
      <c r="A34" s="44" t="s">
        <v>86</v>
      </c>
      <c r="B34" s="103">
        <v>50</v>
      </c>
      <c r="C34" s="104">
        <v>883.93000000000006</v>
      </c>
      <c r="D34" s="103">
        <v>43</v>
      </c>
      <c r="E34" s="104">
        <v>766.26</v>
      </c>
      <c r="F34" s="103">
        <v>7</v>
      </c>
      <c r="G34" s="104">
        <v>117.67</v>
      </c>
      <c r="H34" s="103">
        <v>0</v>
      </c>
      <c r="I34" s="103">
        <v>0</v>
      </c>
      <c r="J34" s="103">
        <v>5</v>
      </c>
      <c r="K34" s="105">
        <v>233</v>
      </c>
      <c r="L34" s="103">
        <v>5</v>
      </c>
      <c r="M34" s="105">
        <v>233</v>
      </c>
      <c r="N34" s="103">
        <v>0</v>
      </c>
      <c r="O34" s="105">
        <v>0</v>
      </c>
      <c r="P34" s="103">
        <v>0</v>
      </c>
      <c r="Q34" s="103">
        <v>0</v>
      </c>
      <c r="R34" s="103">
        <v>0</v>
      </c>
      <c r="S34" s="103">
        <v>0</v>
      </c>
      <c r="T34" s="103">
        <v>1</v>
      </c>
      <c r="U34" s="114">
        <v>165</v>
      </c>
      <c r="V34" s="47">
        <v>2595.078</v>
      </c>
      <c r="W34" s="114">
        <v>100</v>
      </c>
      <c r="X34" s="47">
        <v>1713.0980000000002</v>
      </c>
      <c r="Y34" s="114">
        <v>65</v>
      </c>
      <c r="Z34" s="47">
        <v>881.9799999999999</v>
      </c>
      <c r="AA34" s="114">
        <v>0</v>
      </c>
      <c r="AB34" s="47">
        <v>0</v>
      </c>
      <c r="AC34" s="114">
        <v>11</v>
      </c>
      <c r="AD34" s="106">
        <v>337</v>
      </c>
      <c r="AE34" s="114">
        <v>8</v>
      </c>
      <c r="AF34" s="106">
        <v>252</v>
      </c>
      <c r="AG34" s="114">
        <v>1</v>
      </c>
      <c r="AH34" s="106">
        <v>46</v>
      </c>
      <c r="AI34" s="114">
        <v>2</v>
      </c>
      <c r="AJ34" s="106">
        <v>39</v>
      </c>
      <c r="AK34" s="114">
        <v>0</v>
      </c>
      <c r="AL34" s="106">
        <v>0</v>
      </c>
      <c r="AM34" s="114" t="s">
        <v>113</v>
      </c>
      <c r="AN34" s="114">
        <v>215</v>
      </c>
      <c r="AO34" s="47">
        <v>3479.0079999999998</v>
      </c>
      <c r="AP34" s="114">
        <v>143</v>
      </c>
      <c r="AQ34" s="47">
        <v>2479.3580000000002</v>
      </c>
      <c r="AR34" s="114">
        <v>72</v>
      </c>
      <c r="AS34" s="47">
        <v>999.64999999999986</v>
      </c>
      <c r="AT34" s="114">
        <v>0</v>
      </c>
      <c r="AU34" s="114">
        <v>0</v>
      </c>
      <c r="AV34" s="114">
        <v>16</v>
      </c>
      <c r="AW34" s="106">
        <v>570</v>
      </c>
      <c r="AX34" s="114">
        <v>13</v>
      </c>
      <c r="AY34" s="106">
        <v>485</v>
      </c>
      <c r="AZ34" s="114">
        <v>1</v>
      </c>
      <c r="BA34" s="106">
        <v>46</v>
      </c>
      <c r="BB34" s="114">
        <v>2</v>
      </c>
      <c r="BC34" s="106">
        <v>39</v>
      </c>
      <c r="BD34" s="114">
        <v>0</v>
      </c>
      <c r="BE34" s="106">
        <v>0</v>
      </c>
      <c r="BF34" s="114">
        <v>1</v>
      </c>
      <c r="BG34" s="107"/>
      <c r="BH34" s="107"/>
      <c r="BI34" s="108"/>
      <c r="BJ34" s="108"/>
      <c r="CM34" s="109"/>
      <c r="CN34" s="109"/>
    </row>
    <row r="35" spans="1:92" ht="27.75" customHeight="1" x14ac:dyDescent="0.3">
      <c r="A35" s="44" t="str">
        <f>[2]Лист1!A36</f>
        <v>Татарский</v>
      </c>
      <c r="B35" s="103">
        <v>45</v>
      </c>
      <c r="C35" s="104">
        <v>711.52999999999986</v>
      </c>
      <c r="D35" s="103">
        <v>44</v>
      </c>
      <c r="E35" s="104">
        <v>696.52999999999986</v>
      </c>
      <c r="F35" s="103">
        <v>1</v>
      </c>
      <c r="G35" s="104">
        <v>15</v>
      </c>
      <c r="H35" s="103">
        <v>0</v>
      </c>
      <c r="I35" s="103">
        <v>0</v>
      </c>
      <c r="J35" s="103">
        <v>1</v>
      </c>
      <c r="K35" s="105">
        <v>77.849999999999994</v>
      </c>
      <c r="L35" s="103">
        <v>1</v>
      </c>
      <c r="M35" s="105">
        <v>77.849999999999994</v>
      </c>
      <c r="N35" s="103">
        <v>0</v>
      </c>
      <c r="O35" s="105">
        <v>0</v>
      </c>
      <c r="P35" s="103">
        <v>0</v>
      </c>
      <c r="Q35" s="103">
        <v>0</v>
      </c>
      <c r="R35" s="103">
        <v>0</v>
      </c>
      <c r="S35" s="103">
        <v>0</v>
      </c>
      <c r="T35" s="103" t="s">
        <v>112</v>
      </c>
      <c r="U35" s="114">
        <v>171</v>
      </c>
      <c r="V35" s="47">
        <v>2284.0599999999995</v>
      </c>
      <c r="W35" s="114">
        <v>136</v>
      </c>
      <c r="X35" s="47">
        <v>1875.7199999999996</v>
      </c>
      <c r="Y35" s="114">
        <v>35</v>
      </c>
      <c r="Z35" s="47">
        <v>408.34000000000003</v>
      </c>
      <c r="AA35" s="114">
        <v>0</v>
      </c>
      <c r="AB35" s="47">
        <v>0</v>
      </c>
      <c r="AC35" s="114">
        <v>0</v>
      </c>
      <c r="AD35" s="106">
        <v>0</v>
      </c>
      <c r="AE35" s="114">
        <v>0</v>
      </c>
      <c r="AF35" s="106">
        <v>0</v>
      </c>
      <c r="AG35" s="114">
        <v>0</v>
      </c>
      <c r="AH35" s="106">
        <v>0</v>
      </c>
      <c r="AI35" s="114">
        <v>0</v>
      </c>
      <c r="AJ35" s="106">
        <v>0</v>
      </c>
      <c r="AK35" s="114">
        <v>0</v>
      </c>
      <c r="AL35" s="106">
        <v>0</v>
      </c>
      <c r="AM35" s="114">
        <v>5</v>
      </c>
      <c r="AN35" s="114">
        <v>216</v>
      </c>
      <c r="AO35" s="47">
        <v>2995.5899999999992</v>
      </c>
      <c r="AP35" s="114">
        <v>180</v>
      </c>
      <c r="AQ35" s="47">
        <v>2572.2499999999995</v>
      </c>
      <c r="AR35" s="114">
        <v>36</v>
      </c>
      <c r="AS35" s="47">
        <v>423.34000000000003</v>
      </c>
      <c r="AT35" s="114">
        <v>0</v>
      </c>
      <c r="AU35" s="114">
        <v>0</v>
      </c>
      <c r="AV35" s="114">
        <v>1</v>
      </c>
      <c r="AW35" s="106">
        <v>77.849999999999994</v>
      </c>
      <c r="AX35" s="114">
        <v>1</v>
      </c>
      <c r="AY35" s="106">
        <v>77.849999999999994</v>
      </c>
      <c r="AZ35" s="114">
        <v>0</v>
      </c>
      <c r="BA35" s="106">
        <v>0</v>
      </c>
      <c r="BB35" s="114">
        <v>0</v>
      </c>
      <c r="BC35" s="106">
        <v>0</v>
      </c>
      <c r="BD35" s="114">
        <v>0</v>
      </c>
      <c r="BE35" s="106">
        <v>0</v>
      </c>
      <c r="BF35" s="114">
        <v>5</v>
      </c>
      <c r="BG35" s="107"/>
      <c r="BH35" s="107"/>
      <c r="BI35" s="108"/>
      <c r="BJ35" s="108"/>
      <c r="CM35" s="109"/>
      <c r="CN35" s="109"/>
    </row>
    <row r="36" spans="1:92" ht="27.75" customHeight="1" x14ac:dyDescent="0.3">
      <c r="A36" s="44" t="str">
        <f>[2]Лист1!A37</f>
        <v>Тогучинский</v>
      </c>
      <c r="B36" s="103">
        <v>324</v>
      </c>
      <c r="C36" s="104">
        <v>6198.125</v>
      </c>
      <c r="D36" s="103">
        <v>301</v>
      </c>
      <c r="E36" s="104">
        <v>5570.66</v>
      </c>
      <c r="F36" s="103">
        <v>23</v>
      </c>
      <c r="G36" s="104">
        <v>627.46500000000003</v>
      </c>
      <c r="H36" s="103">
        <v>0</v>
      </c>
      <c r="I36" s="103">
        <v>0</v>
      </c>
      <c r="J36" s="103">
        <v>8</v>
      </c>
      <c r="K36" s="105">
        <v>348</v>
      </c>
      <c r="L36" s="103">
        <v>8</v>
      </c>
      <c r="M36" s="105">
        <v>348</v>
      </c>
      <c r="N36" s="103">
        <v>0</v>
      </c>
      <c r="O36" s="105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1</v>
      </c>
      <c r="U36" s="114">
        <v>302</v>
      </c>
      <c r="V36" s="47">
        <v>4704.5149999999994</v>
      </c>
      <c r="W36" s="114">
        <v>290</v>
      </c>
      <c r="X36" s="47">
        <v>4528</v>
      </c>
      <c r="Y36" s="114">
        <v>11</v>
      </c>
      <c r="Z36" s="47">
        <v>164.51500000000001</v>
      </c>
      <c r="AA36" s="114">
        <v>1</v>
      </c>
      <c r="AB36" s="47">
        <v>12</v>
      </c>
      <c r="AC36" s="114">
        <v>14</v>
      </c>
      <c r="AD36" s="106">
        <v>350</v>
      </c>
      <c r="AE36" s="114">
        <v>9</v>
      </c>
      <c r="AF36" s="106">
        <v>272</v>
      </c>
      <c r="AG36" s="114">
        <v>3</v>
      </c>
      <c r="AH36" s="106">
        <v>40</v>
      </c>
      <c r="AI36" s="114">
        <v>2</v>
      </c>
      <c r="AJ36" s="106">
        <v>38</v>
      </c>
      <c r="AK36" s="114">
        <v>0</v>
      </c>
      <c r="AL36" s="106">
        <v>0</v>
      </c>
      <c r="AM36" s="114">
        <v>9</v>
      </c>
      <c r="AN36" s="114">
        <v>626</v>
      </c>
      <c r="AO36" s="47">
        <v>10902.64</v>
      </c>
      <c r="AP36" s="114">
        <v>591</v>
      </c>
      <c r="AQ36" s="47">
        <v>10098.66</v>
      </c>
      <c r="AR36" s="114">
        <v>34</v>
      </c>
      <c r="AS36" s="47">
        <v>791.98</v>
      </c>
      <c r="AT36" s="114">
        <v>1</v>
      </c>
      <c r="AU36" s="47">
        <v>12</v>
      </c>
      <c r="AV36" s="114">
        <v>22</v>
      </c>
      <c r="AW36" s="106">
        <v>698</v>
      </c>
      <c r="AX36" s="114">
        <v>17</v>
      </c>
      <c r="AY36" s="106">
        <v>620</v>
      </c>
      <c r="AZ36" s="114">
        <v>3</v>
      </c>
      <c r="BA36" s="106">
        <v>40</v>
      </c>
      <c r="BB36" s="114">
        <v>2</v>
      </c>
      <c r="BC36" s="106">
        <v>38</v>
      </c>
      <c r="BD36" s="114">
        <v>0</v>
      </c>
      <c r="BE36" s="106">
        <v>0</v>
      </c>
      <c r="BF36" s="114">
        <v>10</v>
      </c>
      <c r="BG36" s="107"/>
      <c r="BH36" s="107"/>
      <c r="BI36" s="108"/>
      <c r="BJ36" s="108"/>
      <c r="CM36" s="109"/>
      <c r="CN36" s="109"/>
    </row>
    <row r="37" spans="1:92" ht="27.75" customHeight="1" x14ac:dyDescent="0.3">
      <c r="A37" s="44" t="str">
        <f>[2]Лист1!A38</f>
        <v>Убинский</v>
      </c>
      <c r="B37" s="103">
        <v>9</v>
      </c>
      <c r="C37" s="104">
        <v>153.89999999999998</v>
      </c>
      <c r="D37" s="103">
        <v>8</v>
      </c>
      <c r="E37" s="104">
        <v>142.89999999999998</v>
      </c>
      <c r="F37" s="103">
        <v>1</v>
      </c>
      <c r="G37" s="104">
        <v>11</v>
      </c>
      <c r="H37" s="103">
        <v>0</v>
      </c>
      <c r="I37" s="103">
        <v>0</v>
      </c>
      <c r="J37" s="103">
        <v>1</v>
      </c>
      <c r="K37" s="105">
        <v>66</v>
      </c>
      <c r="L37" s="103">
        <v>1</v>
      </c>
      <c r="M37" s="105">
        <v>66</v>
      </c>
      <c r="N37" s="103">
        <v>0</v>
      </c>
      <c r="O37" s="105"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  <c r="U37" s="114">
        <v>118</v>
      </c>
      <c r="V37" s="47">
        <v>1726.6299999999999</v>
      </c>
      <c r="W37" s="114">
        <v>107</v>
      </c>
      <c r="X37" s="47">
        <v>1588.83</v>
      </c>
      <c r="Y37" s="114">
        <v>11</v>
      </c>
      <c r="Z37" s="47">
        <v>137.80000000000001</v>
      </c>
      <c r="AA37" s="114">
        <v>0</v>
      </c>
      <c r="AB37" s="47">
        <v>0</v>
      </c>
      <c r="AC37" s="114">
        <v>4</v>
      </c>
      <c r="AD37" s="106">
        <v>120</v>
      </c>
      <c r="AE37" s="114">
        <v>3</v>
      </c>
      <c r="AF37" s="106">
        <v>107</v>
      </c>
      <c r="AG37" s="114">
        <v>1</v>
      </c>
      <c r="AH37" s="106">
        <v>13</v>
      </c>
      <c r="AI37" s="114">
        <v>0</v>
      </c>
      <c r="AJ37" s="106">
        <v>0</v>
      </c>
      <c r="AK37" s="114">
        <v>0</v>
      </c>
      <c r="AL37" s="106">
        <v>0</v>
      </c>
      <c r="AM37" s="114">
        <v>3</v>
      </c>
      <c r="AN37" s="114">
        <v>127</v>
      </c>
      <c r="AO37" s="47">
        <v>1880.5299999999997</v>
      </c>
      <c r="AP37" s="114">
        <v>115</v>
      </c>
      <c r="AQ37" s="47">
        <v>1731.73</v>
      </c>
      <c r="AR37" s="114">
        <v>12</v>
      </c>
      <c r="AS37" s="47">
        <v>148.80000000000001</v>
      </c>
      <c r="AT37" s="114">
        <v>0</v>
      </c>
      <c r="AU37" s="114">
        <v>0</v>
      </c>
      <c r="AV37" s="114">
        <v>5</v>
      </c>
      <c r="AW37" s="106">
        <v>186</v>
      </c>
      <c r="AX37" s="114">
        <v>4</v>
      </c>
      <c r="AY37" s="106">
        <v>173</v>
      </c>
      <c r="AZ37" s="114">
        <v>1</v>
      </c>
      <c r="BA37" s="106">
        <v>13</v>
      </c>
      <c r="BB37" s="114">
        <v>0</v>
      </c>
      <c r="BC37" s="106">
        <v>0</v>
      </c>
      <c r="BD37" s="114">
        <v>0</v>
      </c>
      <c r="BE37" s="106">
        <v>0</v>
      </c>
      <c r="BF37" s="114">
        <v>3</v>
      </c>
      <c r="BG37" s="107"/>
      <c r="BH37" s="107"/>
      <c r="BI37" s="108"/>
      <c r="BJ37" s="108"/>
      <c r="CM37" s="109"/>
      <c r="CN37" s="109"/>
    </row>
    <row r="38" spans="1:92" ht="27.75" customHeight="1" x14ac:dyDescent="0.3">
      <c r="A38" s="44" t="str">
        <f>[2]Лист1!A39</f>
        <v>Усть-Таркский</v>
      </c>
      <c r="B38" s="103">
        <v>46</v>
      </c>
      <c r="C38" s="104">
        <v>676.15000000000009</v>
      </c>
      <c r="D38" s="103">
        <v>32</v>
      </c>
      <c r="E38" s="104">
        <v>504.55000000000007</v>
      </c>
      <c r="F38" s="103">
        <v>14</v>
      </c>
      <c r="G38" s="104">
        <v>171.6</v>
      </c>
      <c r="H38" s="103">
        <v>0</v>
      </c>
      <c r="I38" s="103">
        <v>0</v>
      </c>
      <c r="J38" s="103">
        <v>3</v>
      </c>
      <c r="K38" s="105">
        <v>291.5</v>
      </c>
      <c r="L38" s="103">
        <v>2</v>
      </c>
      <c r="M38" s="105">
        <v>110</v>
      </c>
      <c r="N38" s="103">
        <v>1</v>
      </c>
      <c r="O38" s="105">
        <v>181.5</v>
      </c>
      <c r="P38" s="103">
        <v>0</v>
      </c>
      <c r="Q38" s="103">
        <v>0</v>
      </c>
      <c r="R38" s="103">
        <v>0</v>
      </c>
      <c r="S38" s="103">
        <v>0</v>
      </c>
      <c r="T38" s="103">
        <v>0</v>
      </c>
      <c r="U38" s="114">
        <v>221</v>
      </c>
      <c r="V38" s="47">
        <v>3207.1899999999996</v>
      </c>
      <c r="W38" s="114">
        <v>183</v>
      </c>
      <c r="X38" s="47">
        <v>2730.58</v>
      </c>
      <c r="Y38" s="114">
        <v>38</v>
      </c>
      <c r="Z38" s="47">
        <v>476.61</v>
      </c>
      <c r="AA38" s="114">
        <v>0</v>
      </c>
      <c r="AB38" s="47">
        <v>0</v>
      </c>
      <c r="AC38" s="114">
        <v>2</v>
      </c>
      <c r="AD38" s="106">
        <v>154</v>
      </c>
      <c r="AE38" s="114">
        <v>1</v>
      </c>
      <c r="AF38" s="106">
        <v>16</v>
      </c>
      <c r="AG38" s="114">
        <v>1</v>
      </c>
      <c r="AH38" s="106">
        <v>138</v>
      </c>
      <c r="AI38" s="114">
        <v>0</v>
      </c>
      <c r="AJ38" s="106">
        <v>0</v>
      </c>
      <c r="AK38" s="114">
        <v>0</v>
      </c>
      <c r="AL38" s="106">
        <v>0</v>
      </c>
      <c r="AM38" s="114">
        <v>0</v>
      </c>
      <c r="AN38" s="114">
        <v>267</v>
      </c>
      <c r="AO38" s="47">
        <v>3883.3399999999997</v>
      </c>
      <c r="AP38" s="114">
        <v>215</v>
      </c>
      <c r="AQ38" s="47">
        <v>3235.13</v>
      </c>
      <c r="AR38" s="114">
        <v>52</v>
      </c>
      <c r="AS38" s="47">
        <v>648.21</v>
      </c>
      <c r="AT38" s="114">
        <v>0</v>
      </c>
      <c r="AU38" s="114">
        <v>0</v>
      </c>
      <c r="AV38" s="114">
        <v>5</v>
      </c>
      <c r="AW38" s="106">
        <v>445.5</v>
      </c>
      <c r="AX38" s="114">
        <v>3</v>
      </c>
      <c r="AY38" s="106">
        <v>126</v>
      </c>
      <c r="AZ38" s="114">
        <v>2</v>
      </c>
      <c r="BA38" s="106">
        <v>319.5</v>
      </c>
      <c r="BB38" s="114">
        <v>0</v>
      </c>
      <c r="BC38" s="106">
        <v>0</v>
      </c>
      <c r="BD38" s="114">
        <v>0</v>
      </c>
      <c r="BE38" s="106">
        <v>0</v>
      </c>
      <c r="BF38" s="114" t="s">
        <v>112</v>
      </c>
      <c r="BG38" s="107"/>
      <c r="BH38" s="107"/>
      <c r="BI38" s="108"/>
      <c r="BJ38" s="108"/>
      <c r="CM38" s="109"/>
      <c r="CN38" s="109"/>
    </row>
    <row r="39" spans="1:92" ht="27.75" customHeight="1" x14ac:dyDescent="0.3">
      <c r="A39" s="44" t="str">
        <f>[2]Лист1!A40</f>
        <v>Чановский</v>
      </c>
      <c r="B39" s="103">
        <v>39</v>
      </c>
      <c r="C39" s="104">
        <v>590.81999999999982</v>
      </c>
      <c r="D39" s="103">
        <v>38</v>
      </c>
      <c r="E39" s="104">
        <v>582.51999999999987</v>
      </c>
      <c r="F39" s="103">
        <v>1</v>
      </c>
      <c r="G39" s="104">
        <v>8.3000000000000007</v>
      </c>
      <c r="H39" s="103">
        <v>0</v>
      </c>
      <c r="I39" s="103">
        <v>0</v>
      </c>
      <c r="J39" s="103">
        <v>2</v>
      </c>
      <c r="K39" s="105">
        <v>131</v>
      </c>
      <c r="L39" s="103">
        <v>2</v>
      </c>
      <c r="M39" s="105">
        <v>131</v>
      </c>
      <c r="N39" s="103">
        <v>0</v>
      </c>
      <c r="O39" s="105">
        <v>0</v>
      </c>
      <c r="P39" s="103">
        <v>0</v>
      </c>
      <c r="Q39" s="103">
        <v>0</v>
      </c>
      <c r="R39" s="103">
        <v>0</v>
      </c>
      <c r="S39" s="103">
        <v>0</v>
      </c>
      <c r="T39" s="103">
        <v>2</v>
      </c>
      <c r="U39" s="114">
        <v>171</v>
      </c>
      <c r="V39" s="47">
        <v>2266.41</v>
      </c>
      <c r="W39" s="114">
        <v>161</v>
      </c>
      <c r="X39" s="47">
        <v>2138.9100000000003</v>
      </c>
      <c r="Y39" s="114">
        <v>10</v>
      </c>
      <c r="Z39" s="47">
        <v>127.5</v>
      </c>
      <c r="AA39" s="114">
        <v>0</v>
      </c>
      <c r="AB39" s="47">
        <v>0</v>
      </c>
      <c r="AC39" s="114">
        <v>3</v>
      </c>
      <c r="AD39" s="106">
        <v>256</v>
      </c>
      <c r="AE39" s="114">
        <v>2</v>
      </c>
      <c r="AF39" s="106">
        <v>192</v>
      </c>
      <c r="AG39" s="114">
        <v>1</v>
      </c>
      <c r="AH39" s="106">
        <v>64</v>
      </c>
      <c r="AI39" s="114">
        <v>0</v>
      </c>
      <c r="AJ39" s="106">
        <v>0</v>
      </c>
      <c r="AK39" s="114">
        <v>0</v>
      </c>
      <c r="AL39" s="106">
        <v>0</v>
      </c>
      <c r="AM39" s="114">
        <v>3</v>
      </c>
      <c r="AN39" s="114">
        <v>210</v>
      </c>
      <c r="AO39" s="47">
        <v>2857.2299999999996</v>
      </c>
      <c r="AP39" s="114">
        <v>199</v>
      </c>
      <c r="AQ39" s="47">
        <v>2721.4300000000003</v>
      </c>
      <c r="AR39" s="114">
        <v>11</v>
      </c>
      <c r="AS39" s="47">
        <v>135.80000000000001</v>
      </c>
      <c r="AT39" s="114">
        <v>0</v>
      </c>
      <c r="AU39" s="114">
        <v>0</v>
      </c>
      <c r="AV39" s="114">
        <v>5</v>
      </c>
      <c r="AW39" s="106">
        <v>387</v>
      </c>
      <c r="AX39" s="114">
        <v>4</v>
      </c>
      <c r="AY39" s="106">
        <v>323</v>
      </c>
      <c r="AZ39" s="114">
        <v>1</v>
      </c>
      <c r="BA39" s="106">
        <v>64</v>
      </c>
      <c r="BB39" s="114">
        <v>0</v>
      </c>
      <c r="BC39" s="106">
        <v>0</v>
      </c>
      <c r="BD39" s="114">
        <v>0</v>
      </c>
      <c r="BE39" s="106">
        <v>0</v>
      </c>
      <c r="BF39" s="114">
        <v>5</v>
      </c>
      <c r="BG39" s="107"/>
      <c r="BH39" s="107"/>
      <c r="BI39" s="108"/>
      <c r="BJ39" s="108"/>
      <c r="CM39" s="109"/>
      <c r="CN39" s="109"/>
    </row>
    <row r="40" spans="1:92" ht="27.75" customHeight="1" x14ac:dyDescent="0.3">
      <c r="A40" s="44" t="str">
        <f>[2]Лист1!A41</f>
        <v>Черепановский</v>
      </c>
      <c r="B40" s="103">
        <v>73</v>
      </c>
      <c r="C40" s="104">
        <v>1249.6799999999998</v>
      </c>
      <c r="D40" s="103">
        <v>69</v>
      </c>
      <c r="E40" s="104">
        <v>1195.28</v>
      </c>
      <c r="F40" s="103">
        <v>4</v>
      </c>
      <c r="G40" s="104">
        <v>54.4</v>
      </c>
      <c r="H40" s="103">
        <v>0</v>
      </c>
      <c r="I40" s="103">
        <v>0</v>
      </c>
      <c r="J40" s="103">
        <v>2</v>
      </c>
      <c r="K40" s="105">
        <v>94</v>
      </c>
      <c r="L40" s="103">
        <v>1</v>
      </c>
      <c r="M40" s="105">
        <v>40</v>
      </c>
      <c r="N40" s="103">
        <v>1</v>
      </c>
      <c r="O40" s="105">
        <v>54</v>
      </c>
      <c r="P40" s="103">
        <v>0</v>
      </c>
      <c r="Q40" s="103">
        <v>0</v>
      </c>
      <c r="R40" s="103">
        <v>0</v>
      </c>
      <c r="S40" s="103">
        <v>0</v>
      </c>
      <c r="T40" s="103">
        <v>1</v>
      </c>
      <c r="U40" s="114">
        <v>136</v>
      </c>
      <c r="V40" s="47">
        <v>2323.4650000000001</v>
      </c>
      <c r="W40" s="114">
        <v>122</v>
      </c>
      <c r="X40" s="47">
        <v>2048.23</v>
      </c>
      <c r="Y40" s="114">
        <v>14</v>
      </c>
      <c r="Z40" s="47">
        <v>275.23500000000001</v>
      </c>
      <c r="AA40" s="114">
        <v>0</v>
      </c>
      <c r="AB40" s="47">
        <v>0</v>
      </c>
      <c r="AC40" s="114">
        <v>6</v>
      </c>
      <c r="AD40" s="106">
        <v>211.4</v>
      </c>
      <c r="AE40" s="114">
        <v>5</v>
      </c>
      <c r="AF40" s="106">
        <v>193.4</v>
      </c>
      <c r="AG40" s="114">
        <v>1</v>
      </c>
      <c r="AH40" s="106">
        <v>18</v>
      </c>
      <c r="AI40" s="114">
        <v>0</v>
      </c>
      <c r="AJ40" s="106">
        <v>0</v>
      </c>
      <c r="AK40" s="114">
        <v>0</v>
      </c>
      <c r="AL40" s="106">
        <v>0</v>
      </c>
      <c r="AM40" s="114">
        <v>1</v>
      </c>
      <c r="AN40" s="114">
        <v>209</v>
      </c>
      <c r="AO40" s="47">
        <v>3573.145</v>
      </c>
      <c r="AP40" s="114">
        <v>191</v>
      </c>
      <c r="AQ40" s="47">
        <v>3243.51</v>
      </c>
      <c r="AR40" s="114">
        <v>18</v>
      </c>
      <c r="AS40" s="47">
        <v>329.63499999999999</v>
      </c>
      <c r="AT40" s="114">
        <v>0</v>
      </c>
      <c r="AU40" s="114">
        <v>0</v>
      </c>
      <c r="AV40" s="114">
        <v>8</v>
      </c>
      <c r="AW40" s="106">
        <v>305.39999999999998</v>
      </c>
      <c r="AX40" s="114">
        <v>6</v>
      </c>
      <c r="AY40" s="106">
        <v>233.4</v>
      </c>
      <c r="AZ40" s="114">
        <v>2</v>
      </c>
      <c r="BA40" s="106">
        <v>72</v>
      </c>
      <c r="BB40" s="114">
        <v>0</v>
      </c>
      <c r="BC40" s="106">
        <v>0</v>
      </c>
      <c r="BD40" s="114">
        <v>0</v>
      </c>
      <c r="BE40" s="106">
        <v>0</v>
      </c>
      <c r="BF40" s="114">
        <v>2</v>
      </c>
      <c r="BG40" s="107"/>
      <c r="BH40" s="107"/>
      <c r="BI40" s="108"/>
      <c r="BJ40" s="108"/>
      <c r="CM40" s="109"/>
      <c r="CN40" s="109"/>
    </row>
    <row r="41" spans="1:92" ht="27.75" customHeight="1" x14ac:dyDescent="0.3">
      <c r="A41" s="44" t="str">
        <f>[2]Лист1!A42</f>
        <v>Чистоозерный</v>
      </c>
      <c r="B41" s="103">
        <f>'Лист2 Чистоозерный'!B15</f>
        <v>39</v>
      </c>
      <c r="C41" s="104">
        <f>'Лист2 Чистоозерный'!C15</f>
        <v>657.95</v>
      </c>
      <c r="D41" s="103">
        <f>'Лист2 Чистоозерный'!D15</f>
        <v>38</v>
      </c>
      <c r="E41" s="104">
        <f>'Лист2 Чистоозерный'!E15</f>
        <v>641.84</v>
      </c>
      <c r="F41" s="103">
        <f>'Лист2 Чистоозерный'!F15</f>
        <v>1</v>
      </c>
      <c r="G41" s="104">
        <f>'Лист2 Чистоозерный'!G15</f>
        <v>16.11</v>
      </c>
      <c r="H41" s="103">
        <f>'Лист2 Чистоозерный'!H15</f>
        <v>0</v>
      </c>
      <c r="I41" s="103">
        <f>'Лист2 Чистоозерный'!I15</f>
        <v>0</v>
      </c>
      <c r="J41" s="103">
        <f>'Лист2 Чистоозерный'!J15</f>
        <v>0</v>
      </c>
      <c r="K41" s="105">
        <f>'Лист2 Чистоозерный'!K15</f>
        <v>0</v>
      </c>
      <c r="L41" s="103">
        <f>'Лист2 Чистоозерный'!L15</f>
        <v>0</v>
      </c>
      <c r="M41" s="105">
        <f>'Лист2 Чистоозерный'!M15</f>
        <v>0</v>
      </c>
      <c r="N41" s="103">
        <f>'Лист2 Чистоозерный'!N15</f>
        <v>0</v>
      </c>
      <c r="O41" s="105">
        <f>'Лист2 Чистоозерный'!O15</f>
        <v>0</v>
      </c>
      <c r="P41" s="103">
        <f>'Лист2 Чистоозерный'!P15</f>
        <v>0</v>
      </c>
      <c r="Q41" s="103">
        <f>'Лист2 Чистоозерный'!Q15</f>
        <v>0</v>
      </c>
      <c r="R41" s="103">
        <f>'Лист2 Чистоозерный'!R15</f>
        <v>0</v>
      </c>
      <c r="S41" s="103">
        <f>'Лист2 Чистоозерный'!S15</f>
        <v>0</v>
      </c>
      <c r="T41" s="103">
        <f>'Лист2 Чистоозерный'!T15</f>
        <v>1</v>
      </c>
      <c r="U41" s="114">
        <f>'Лист2 Чистоозерный'!B40</f>
        <v>159</v>
      </c>
      <c r="V41" s="47">
        <f>'Лист2 Чистоозерный'!C40</f>
        <v>2293.5299999999997</v>
      </c>
      <c r="W41" s="114">
        <f>'Лист2 Чистоозерный'!D40</f>
        <v>126</v>
      </c>
      <c r="X41" s="47">
        <f>'Лист2 Чистоозерный'!E40</f>
        <v>1900.1899999999998</v>
      </c>
      <c r="Y41" s="114">
        <f>'Лист2 Чистоозерный'!F40</f>
        <v>33</v>
      </c>
      <c r="Z41" s="47">
        <f>'Лист2 Чистоозерный'!G40</f>
        <v>393.33999999999992</v>
      </c>
      <c r="AA41" s="114">
        <f>'Лист2 Чистоозерный'!H40</f>
        <v>0</v>
      </c>
      <c r="AB41" s="47">
        <f>'Лист2 Чистоозерный'!I40</f>
        <v>0</v>
      </c>
      <c r="AC41" s="114">
        <f>'Лист2 Чистоозерный'!J40</f>
        <v>0</v>
      </c>
      <c r="AD41" s="106">
        <f>'Лист2 Чистоозерный'!K40</f>
        <v>0</v>
      </c>
      <c r="AE41" s="114">
        <f>'Лист2 Чистоозерный'!L40</f>
        <v>0</v>
      </c>
      <c r="AF41" s="106">
        <f>'Лист2 Чистоозерный'!M40</f>
        <v>0</v>
      </c>
      <c r="AG41" s="114">
        <f>'Лист2 Чистоозерный'!N40</f>
        <v>0</v>
      </c>
      <c r="AH41" s="106">
        <f>'Лист2 Чистоозерный'!O40</f>
        <v>0</v>
      </c>
      <c r="AI41" s="114">
        <f>'Лист2 Чистоозерный'!P40</f>
        <v>0</v>
      </c>
      <c r="AJ41" s="106">
        <f>'Лист2 Чистоозерный'!Q40</f>
        <v>0</v>
      </c>
      <c r="AK41" s="114">
        <f>'Лист2 Чистоозерный'!R40</f>
        <v>0</v>
      </c>
      <c r="AL41" s="106">
        <f>'Лист2 Чистоозерный'!S40</f>
        <v>0</v>
      </c>
      <c r="AM41" s="114">
        <f>'Лист2 Чистоозерный'!T40</f>
        <v>2</v>
      </c>
      <c r="AN41" s="114">
        <f>'Лист2 Чистоозерный'!B42</f>
        <v>198</v>
      </c>
      <c r="AO41" s="47">
        <f>'Лист2 Чистоозерный'!C42</f>
        <v>2951.4799999999996</v>
      </c>
      <c r="AP41" s="114">
        <f>'Лист2 Чистоозерный'!D42</f>
        <v>164</v>
      </c>
      <c r="AQ41" s="47">
        <f>'Лист2 Чистоозерный'!E42</f>
        <v>2542.0299999999997</v>
      </c>
      <c r="AR41" s="114">
        <f>'Лист2 Чистоозерный'!F42</f>
        <v>34</v>
      </c>
      <c r="AS41" s="47">
        <f>'Лист2 Чистоозерный'!G42</f>
        <v>409.44999999999993</v>
      </c>
      <c r="AT41" s="114">
        <f>'Лист2 Чистоозерный'!H42</f>
        <v>0</v>
      </c>
      <c r="AU41" s="114">
        <f>'Лист2 Чистоозерный'!I42</f>
        <v>0</v>
      </c>
      <c r="AV41" s="114">
        <f>'Лист2 Чистоозерный'!J42</f>
        <v>0</v>
      </c>
      <c r="AW41" s="106">
        <f>'Лист2 Чистоозерный'!K42</f>
        <v>0</v>
      </c>
      <c r="AX41" s="114">
        <f>'Лист2 Чистоозерный'!L42</f>
        <v>0</v>
      </c>
      <c r="AY41" s="106">
        <f>'Лист2 Чистоозерный'!M42</f>
        <v>0</v>
      </c>
      <c r="AZ41" s="114">
        <f>'Лист2 Чистоозерный'!N42</f>
        <v>0</v>
      </c>
      <c r="BA41" s="106">
        <f>'Лист2 Чистоозерный'!O42</f>
        <v>0</v>
      </c>
      <c r="BB41" s="114">
        <f>'Лист2 Чистоозерный'!P42</f>
        <v>0</v>
      </c>
      <c r="BC41" s="106">
        <f>'Лист2 Чистоозерный'!Q42</f>
        <v>0</v>
      </c>
      <c r="BD41" s="114">
        <f>'Лист2 Чистоозерный'!R42</f>
        <v>0</v>
      </c>
      <c r="BE41" s="106">
        <f>'Лист2 Чистоозерный'!S42</f>
        <v>0</v>
      </c>
      <c r="BF41" s="114">
        <f>'Лист2 Чистоозерный'!T42</f>
        <v>3</v>
      </c>
      <c r="BG41" s="107"/>
      <c r="BH41" s="107"/>
      <c r="BI41" s="108"/>
      <c r="BJ41" s="108"/>
      <c r="CM41" s="109"/>
      <c r="CN41" s="109"/>
    </row>
    <row r="42" spans="1:92" ht="27.75" customHeight="1" x14ac:dyDescent="0.3">
      <c r="A42" s="44" t="str">
        <f>[2]Лист1!A43</f>
        <v>Чулымский</v>
      </c>
      <c r="B42" s="103">
        <v>56</v>
      </c>
      <c r="C42" s="104">
        <v>967.15000000000009</v>
      </c>
      <c r="D42" s="103">
        <v>38</v>
      </c>
      <c r="E42" s="104">
        <v>577.55000000000007</v>
      </c>
      <c r="F42" s="103">
        <v>18</v>
      </c>
      <c r="G42" s="104">
        <v>389.6</v>
      </c>
      <c r="H42" s="103">
        <v>0</v>
      </c>
      <c r="I42" s="103">
        <v>0</v>
      </c>
      <c r="J42" s="103">
        <v>4</v>
      </c>
      <c r="K42" s="105">
        <v>158</v>
      </c>
      <c r="L42" s="103">
        <v>3</v>
      </c>
      <c r="M42" s="105">
        <v>107</v>
      </c>
      <c r="N42" s="103">
        <v>1</v>
      </c>
      <c r="O42" s="105">
        <v>51</v>
      </c>
      <c r="P42" s="103">
        <v>0</v>
      </c>
      <c r="Q42" s="103">
        <v>0</v>
      </c>
      <c r="R42" s="103">
        <v>0</v>
      </c>
      <c r="S42" s="103">
        <v>0</v>
      </c>
      <c r="T42" s="103" t="s">
        <v>112</v>
      </c>
      <c r="U42" s="114">
        <v>121</v>
      </c>
      <c r="V42" s="47">
        <v>1640.82</v>
      </c>
      <c r="W42" s="114">
        <v>79</v>
      </c>
      <c r="X42" s="47">
        <v>1205.2699999999998</v>
      </c>
      <c r="Y42" s="114">
        <v>42</v>
      </c>
      <c r="Z42" s="47">
        <v>435.55</v>
      </c>
      <c r="AA42" s="114">
        <v>0</v>
      </c>
      <c r="AB42" s="47">
        <v>0</v>
      </c>
      <c r="AC42" s="114">
        <v>6</v>
      </c>
      <c r="AD42" s="106">
        <v>176</v>
      </c>
      <c r="AE42" s="114">
        <v>4</v>
      </c>
      <c r="AF42" s="106">
        <v>153</v>
      </c>
      <c r="AG42" s="114">
        <v>2</v>
      </c>
      <c r="AH42" s="106">
        <v>23</v>
      </c>
      <c r="AI42" s="114">
        <v>0</v>
      </c>
      <c r="AJ42" s="106">
        <v>0</v>
      </c>
      <c r="AK42" s="114">
        <v>0</v>
      </c>
      <c r="AL42" s="106">
        <v>0</v>
      </c>
      <c r="AM42" s="114">
        <v>1</v>
      </c>
      <c r="AN42" s="114">
        <v>177</v>
      </c>
      <c r="AO42" s="47">
        <v>2607.9700000000003</v>
      </c>
      <c r="AP42" s="114">
        <v>117</v>
      </c>
      <c r="AQ42" s="47">
        <v>1782.8199999999997</v>
      </c>
      <c r="AR42" s="114">
        <v>60</v>
      </c>
      <c r="AS42" s="47">
        <v>825.15000000000009</v>
      </c>
      <c r="AT42" s="114">
        <v>0</v>
      </c>
      <c r="AU42" s="114">
        <v>0</v>
      </c>
      <c r="AV42" s="114">
        <v>10</v>
      </c>
      <c r="AW42" s="106">
        <v>334</v>
      </c>
      <c r="AX42" s="114">
        <v>7</v>
      </c>
      <c r="AY42" s="106">
        <v>260</v>
      </c>
      <c r="AZ42" s="114">
        <v>3</v>
      </c>
      <c r="BA42" s="106">
        <v>74</v>
      </c>
      <c r="BB42" s="114">
        <v>0</v>
      </c>
      <c r="BC42" s="106">
        <v>0</v>
      </c>
      <c r="BD42" s="114">
        <v>0</v>
      </c>
      <c r="BE42" s="106">
        <v>0</v>
      </c>
      <c r="BF42" s="114">
        <v>1</v>
      </c>
      <c r="BG42" s="107"/>
      <c r="BH42" s="107"/>
      <c r="BI42" s="108"/>
      <c r="BJ42" s="108"/>
      <c r="CM42" s="109"/>
      <c r="CN42" s="109"/>
    </row>
    <row r="43" spans="1:92" ht="27.75" customHeight="1" x14ac:dyDescent="0.3">
      <c r="A43" s="56" t="s">
        <v>95</v>
      </c>
      <c r="B43" s="116">
        <v>3</v>
      </c>
      <c r="C43" s="117">
        <v>123.62</v>
      </c>
      <c r="D43" s="116">
        <v>3</v>
      </c>
      <c r="E43" s="117">
        <v>123.62</v>
      </c>
      <c r="F43" s="116">
        <v>0</v>
      </c>
      <c r="G43" s="117">
        <v>0</v>
      </c>
      <c r="H43" s="116">
        <v>0</v>
      </c>
      <c r="I43" s="116">
        <v>0</v>
      </c>
      <c r="J43" s="116">
        <v>0</v>
      </c>
      <c r="K43" s="118">
        <v>0</v>
      </c>
      <c r="L43" s="116">
        <v>0</v>
      </c>
      <c r="M43" s="118">
        <v>0</v>
      </c>
      <c r="N43" s="116">
        <v>0</v>
      </c>
      <c r="O43" s="118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4">
        <v>1</v>
      </c>
      <c r="V43" s="47">
        <v>15</v>
      </c>
      <c r="W43" s="114">
        <v>1</v>
      </c>
      <c r="X43" s="47">
        <v>15</v>
      </c>
      <c r="Y43" s="114">
        <v>0</v>
      </c>
      <c r="Z43" s="47">
        <v>0</v>
      </c>
      <c r="AA43" s="114">
        <v>0</v>
      </c>
      <c r="AB43" s="47">
        <v>0</v>
      </c>
      <c r="AC43" s="114">
        <v>0</v>
      </c>
      <c r="AD43" s="106">
        <v>0</v>
      </c>
      <c r="AE43" s="114">
        <v>0</v>
      </c>
      <c r="AF43" s="106">
        <v>0</v>
      </c>
      <c r="AG43" s="114">
        <v>0</v>
      </c>
      <c r="AH43" s="106">
        <v>0</v>
      </c>
      <c r="AI43" s="114">
        <v>0</v>
      </c>
      <c r="AJ43" s="106">
        <v>0</v>
      </c>
      <c r="AK43" s="114">
        <v>0</v>
      </c>
      <c r="AL43" s="106">
        <v>0</v>
      </c>
      <c r="AM43" s="114">
        <v>0</v>
      </c>
      <c r="AN43" s="114">
        <v>4</v>
      </c>
      <c r="AO43" s="47">
        <v>138.62</v>
      </c>
      <c r="AP43" s="114">
        <v>4</v>
      </c>
      <c r="AQ43" s="47">
        <v>138.62</v>
      </c>
      <c r="AR43" s="114">
        <v>0</v>
      </c>
      <c r="AS43" s="47">
        <v>0</v>
      </c>
      <c r="AT43" s="114">
        <v>0</v>
      </c>
      <c r="AU43" s="114">
        <v>0</v>
      </c>
      <c r="AV43" s="114">
        <v>0</v>
      </c>
      <c r="AW43" s="106">
        <v>0</v>
      </c>
      <c r="AX43" s="114">
        <v>0</v>
      </c>
      <c r="AY43" s="106">
        <v>0</v>
      </c>
      <c r="AZ43" s="114">
        <v>0</v>
      </c>
      <c r="BA43" s="106">
        <v>0</v>
      </c>
      <c r="BB43" s="114">
        <v>0</v>
      </c>
      <c r="BC43" s="106">
        <v>0</v>
      </c>
      <c r="BD43" s="114">
        <v>0</v>
      </c>
      <c r="BE43" s="106">
        <v>0</v>
      </c>
      <c r="BF43" s="114">
        <v>0</v>
      </c>
      <c r="BG43" s="107"/>
      <c r="BH43" s="107"/>
      <c r="BI43" s="108"/>
      <c r="BJ43" s="108"/>
      <c r="CM43" s="109"/>
      <c r="CN43" s="109"/>
    </row>
    <row r="44" spans="1:92" ht="27.75" customHeight="1" thickBot="1" x14ac:dyDescent="0.35">
      <c r="A44" s="119" t="s">
        <v>96</v>
      </c>
      <c r="B44" s="120">
        <v>7</v>
      </c>
      <c r="C44" s="121">
        <v>233.8</v>
      </c>
      <c r="D44" s="120">
        <v>5</v>
      </c>
      <c r="E44" s="121">
        <v>171.5</v>
      </c>
      <c r="F44" s="120">
        <v>2</v>
      </c>
      <c r="G44" s="121">
        <v>62.3</v>
      </c>
      <c r="H44" s="120">
        <v>0</v>
      </c>
      <c r="I44" s="120">
        <v>0</v>
      </c>
      <c r="J44" s="120">
        <v>1</v>
      </c>
      <c r="K44" s="122">
        <v>47</v>
      </c>
      <c r="L44" s="120">
        <v>1</v>
      </c>
      <c r="M44" s="122">
        <v>47</v>
      </c>
      <c r="N44" s="120">
        <v>0</v>
      </c>
      <c r="O44" s="122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1</v>
      </c>
      <c r="U44" s="124"/>
      <c r="V44" s="58"/>
      <c r="W44" s="124"/>
      <c r="X44" s="58"/>
      <c r="Y44" s="124"/>
      <c r="Z44" s="58"/>
      <c r="AA44" s="124"/>
      <c r="AB44" s="58"/>
      <c r="AC44" s="124"/>
      <c r="AD44" s="123"/>
      <c r="AE44" s="124"/>
      <c r="AF44" s="123"/>
      <c r="AG44" s="124"/>
      <c r="AH44" s="123"/>
      <c r="AI44" s="124"/>
      <c r="AJ44" s="123"/>
      <c r="AK44" s="124"/>
      <c r="AL44" s="123"/>
      <c r="AM44" s="124"/>
      <c r="AN44" s="124">
        <v>7</v>
      </c>
      <c r="AO44" s="58">
        <v>233.8</v>
      </c>
      <c r="AP44" s="124">
        <v>5</v>
      </c>
      <c r="AQ44" s="58">
        <v>171.5</v>
      </c>
      <c r="AR44" s="124">
        <v>2</v>
      </c>
      <c r="AS44" s="58">
        <v>62.3</v>
      </c>
      <c r="AT44" s="124">
        <v>0</v>
      </c>
      <c r="AU44" s="124">
        <v>0</v>
      </c>
      <c r="AV44" s="124">
        <v>1</v>
      </c>
      <c r="AW44" s="123">
        <v>47</v>
      </c>
      <c r="AX44" s="124">
        <v>1</v>
      </c>
      <c r="AY44" s="123">
        <v>47</v>
      </c>
      <c r="AZ44" s="124">
        <v>0</v>
      </c>
      <c r="BA44" s="123">
        <v>0</v>
      </c>
      <c r="BB44" s="124">
        <v>0</v>
      </c>
      <c r="BC44" s="123">
        <v>0</v>
      </c>
      <c r="BD44" s="124">
        <v>0</v>
      </c>
      <c r="BE44" s="123">
        <v>0</v>
      </c>
      <c r="BF44" s="124">
        <v>1</v>
      </c>
      <c r="BG44" s="107"/>
      <c r="BH44" s="107"/>
      <c r="BI44" s="108"/>
      <c r="BJ44" s="108"/>
      <c r="CM44" s="109"/>
      <c r="CN44" s="109"/>
    </row>
    <row r="45" spans="1:92" ht="17.25" thickTop="1" x14ac:dyDescent="0.25">
      <c r="A45" s="125"/>
      <c r="B45" s="126">
        <f>[3]Лист2!G$17</f>
        <v>0</v>
      </c>
      <c r="C45" s="127"/>
      <c r="D45" s="128"/>
      <c r="E45" s="129"/>
      <c r="F45" s="130"/>
      <c r="G45" s="131"/>
      <c r="H45" s="132"/>
      <c r="I45" s="131"/>
      <c r="J45" s="133"/>
      <c r="K45" s="131"/>
      <c r="L45" s="133"/>
      <c r="M45" s="131"/>
      <c r="N45" s="134"/>
      <c r="O45" s="131"/>
      <c r="P45" s="131"/>
      <c r="Q45" s="131"/>
      <c r="R45" s="133"/>
      <c r="S45" s="131"/>
      <c r="T45" s="135"/>
      <c r="U45" s="136"/>
      <c r="V45" s="137"/>
      <c r="W45" s="138"/>
      <c r="X45" s="139"/>
      <c r="Y45" s="132"/>
      <c r="Z45" s="131"/>
      <c r="AA45" s="132"/>
      <c r="AB45" s="140"/>
      <c r="AC45" s="133"/>
      <c r="AD45" s="140"/>
      <c r="AE45" s="133"/>
      <c r="AF45" s="131"/>
      <c r="AG45" s="133"/>
      <c r="AH45" s="131"/>
      <c r="AI45" s="131"/>
      <c r="AJ45" s="131"/>
      <c r="AK45" s="133"/>
      <c r="AL45" s="131"/>
      <c r="AM45" s="135"/>
      <c r="AN45" s="62"/>
      <c r="AO45" s="137"/>
      <c r="AP45" s="61"/>
      <c r="AQ45" s="139"/>
      <c r="AR45" s="141"/>
      <c r="AS45" s="131"/>
      <c r="AT45" s="141"/>
      <c r="AU45" s="131"/>
      <c r="AV45" s="131"/>
      <c r="AW45" s="131"/>
      <c r="AX45" s="133"/>
      <c r="AY45" s="131"/>
      <c r="AZ45" s="133"/>
      <c r="BA45" s="131"/>
      <c r="BB45" s="131"/>
      <c r="BC45" s="131"/>
      <c r="BD45" s="133"/>
      <c r="BE45" s="131"/>
      <c r="BF45" s="135"/>
      <c r="BG45" s="107"/>
      <c r="BH45" s="107"/>
      <c r="BI45" s="108"/>
      <c r="BJ45" s="108"/>
    </row>
    <row r="46" spans="1:92" ht="16.5" x14ac:dyDescent="0.25">
      <c r="A46" s="142" t="s">
        <v>56</v>
      </c>
      <c r="B46" s="143">
        <f>SUM(B13:B44)</f>
        <v>2106</v>
      </c>
      <c r="C46" s="144">
        <f t="shared" ref="C46:BF46" si="0">SUM(C13:C44)</f>
        <v>36873.381000000001</v>
      </c>
      <c r="D46" s="143">
        <f t="shared" si="0"/>
        <v>1955</v>
      </c>
      <c r="E46" s="144">
        <f t="shared" si="0"/>
        <v>33784.320999999996</v>
      </c>
      <c r="F46" s="143">
        <f t="shared" si="0"/>
        <v>151</v>
      </c>
      <c r="G46" s="144">
        <f t="shared" si="0"/>
        <v>3089.0600000000004</v>
      </c>
      <c r="H46" s="143">
        <f t="shared" si="0"/>
        <v>0</v>
      </c>
      <c r="I46" s="145">
        <f t="shared" si="0"/>
        <v>0</v>
      </c>
      <c r="J46" s="143">
        <f t="shared" si="0"/>
        <v>96</v>
      </c>
      <c r="K46" s="145">
        <f t="shared" si="0"/>
        <v>5578.81</v>
      </c>
      <c r="L46" s="143">
        <f t="shared" si="0"/>
        <v>81</v>
      </c>
      <c r="M46" s="145">
        <f t="shared" si="0"/>
        <v>4299.5</v>
      </c>
      <c r="N46" s="143">
        <f t="shared" si="0"/>
        <v>15</v>
      </c>
      <c r="O46" s="145">
        <f t="shared" si="0"/>
        <v>1279.31</v>
      </c>
      <c r="P46" s="143">
        <f t="shared" si="0"/>
        <v>0</v>
      </c>
      <c r="Q46" s="145">
        <f t="shared" si="0"/>
        <v>0</v>
      </c>
      <c r="R46" s="143">
        <f t="shared" si="0"/>
        <v>0</v>
      </c>
      <c r="S46" s="145">
        <f t="shared" si="0"/>
        <v>0</v>
      </c>
      <c r="T46" s="146">
        <f t="shared" si="0"/>
        <v>14</v>
      </c>
      <c r="U46" s="147">
        <f t="shared" si="0"/>
        <v>5142</v>
      </c>
      <c r="V46" s="144">
        <f t="shared" si="0"/>
        <v>77786.135000000009</v>
      </c>
      <c r="W46" s="143">
        <f t="shared" si="0"/>
        <v>4073</v>
      </c>
      <c r="X46" s="144">
        <f t="shared" si="0"/>
        <v>63140.143000000018</v>
      </c>
      <c r="Y46" s="143">
        <f t="shared" si="0"/>
        <v>1068</v>
      </c>
      <c r="Z46" s="144">
        <f t="shared" si="0"/>
        <v>14633.992</v>
      </c>
      <c r="AA46" s="143">
        <f t="shared" si="0"/>
        <v>1</v>
      </c>
      <c r="AB46" s="144">
        <f t="shared" si="0"/>
        <v>12</v>
      </c>
      <c r="AC46" s="143">
        <f t="shared" si="0"/>
        <v>178</v>
      </c>
      <c r="AD46" s="145">
        <f t="shared" si="0"/>
        <v>7183.7599999999993</v>
      </c>
      <c r="AE46" s="143">
        <f t="shared" si="0"/>
        <v>126</v>
      </c>
      <c r="AF46" s="145">
        <f t="shared" si="0"/>
        <v>5322.44</v>
      </c>
      <c r="AG46" s="143">
        <f t="shared" si="0"/>
        <v>46</v>
      </c>
      <c r="AH46" s="145">
        <f t="shared" si="0"/>
        <v>1709.02</v>
      </c>
      <c r="AI46" s="143">
        <f t="shared" si="0"/>
        <v>6</v>
      </c>
      <c r="AJ46" s="145">
        <f t="shared" si="0"/>
        <v>152.30000000000001</v>
      </c>
      <c r="AK46" s="143">
        <f t="shared" si="0"/>
        <v>0</v>
      </c>
      <c r="AL46" s="145">
        <f t="shared" si="0"/>
        <v>0</v>
      </c>
      <c r="AM46" s="146">
        <f t="shared" si="0"/>
        <v>58</v>
      </c>
      <c r="AN46" s="147">
        <f t="shared" si="0"/>
        <v>7248</v>
      </c>
      <c r="AO46" s="144">
        <f t="shared" si="0"/>
        <v>114659.51599999997</v>
      </c>
      <c r="AP46" s="143">
        <f t="shared" si="0"/>
        <v>6028</v>
      </c>
      <c r="AQ46" s="144">
        <f t="shared" si="0"/>
        <v>96924.464000000007</v>
      </c>
      <c r="AR46" s="143">
        <f t="shared" si="0"/>
        <v>1219</v>
      </c>
      <c r="AS46" s="144">
        <f t="shared" si="0"/>
        <v>17723.051999999996</v>
      </c>
      <c r="AT46" s="143">
        <f t="shared" si="0"/>
        <v>1</v>
      </c>
      <c r="AU46" s="144">
        <f t="shared" si="0"/>
        <v>12</v>
      </c>
      <c r="AV46" s="143">
        <f t="shared" si="0"/>
        <v>274</v>
      </c>
      <c r="AW46" s="145">
        <f t="shared" si="0"/>
        <v>12762.57</v>
      </c>
      <c r="AX46" s="143">
        <f t="shared" si="0"/>
        <v>207</v>
      </c>
      <c r="AY46" s="145">
        <f t="shared" si="0"/>
        <v>9621.94</v>
      </c>
      <c r="AZ46" s="143">
        <f t="shared" si="0"/>
        <v>61</v>
      </c>
      <c r="BA46" s="145">
        <f t="shared" si="0"/>
        <v>2988.33</v>
      </c>
      <c r="BB46" s="143">
        <f t="shared" si="0"/>
        <v>6</v>
      </c>
      <c r="BC46" s="145">
        <f t="shared" si="0"/>
        <v>152.30000000000001</v>
      </c>
      <c r="BD46" s="143">
        <f t="shared" si="0"/>
        <v>0</v>
      </c>
      <c r="BE46" s="145">
        <f t="shared" si="0"/>
        <v>0</v>
      </c>
      <c r="BF46" s="146">
        <f t="shared" si="0"/>
        <v>72</v>
      </c>
      <c r="BG46" s="107"/>
      <c r="BH46" s="107"/>
      <c r="BI46" s="108"/>
      <c r="BJ46" s="108"/>
    </row>
    <row r="47" spans="1:92" ht="18" customHeight="1" thickBot="1" x14ac:dyDescent="0.3">
      <c r="A47" s="148"/>
      <c r="B47" s="149">
        <f>[4]Лист2!G$15</f>
        <v>0</v>
      </c>
      <c r="C47" s="150"/>
      <c r="D47" s="151"/>
      <c r="E47" s="152"/>
      <c r="F47" s="153"/>
      <c r="G47" s="154"/>
      <c r="H47" s="155"/>
      <c r="I47" s="156"/>
      <c r="J47" s="156"/>
      <c r="K47" s="154"/>
      <c r="L47" s="156"/>
      <c r="M47" s="154"/>
      <c r="N47" s="156"/>
      <c r="O47" s="156"/>
      <c r="P47" s="156"/>
      <c r="Q47" s="156"/>
      <c r="R47" s="156"/>
      <c r="S47" s="154"/>
      <c r="T47" s="157"/>
      <c r="U47" s="158"/>
      <c r="V47" s="159"/>
      <c r="W47" s="160"/>
      <c r="X47" s="161"/>
      <c r="Y47" s="155"/>
      <c r="Z47" s="154"/>
      <c r="AA47" s="155"/>
      <c r="AB47" s="156"/>
      <c r="AC47" s="156"/>
      <c r="AD47" s="154"/>
      <c r="AE47" s="156"/>
      <c r="AF47" s="154"/>
      <c r="AG47" s="156"/>
      <c r="AH47" s="156"/>
      <c r="AI47" s="156"/>
      <c r="AJ47" s="156"/>
      <c r="AK47" s="156"/>
      <c r="AL47" s="154"/>
      <c r="AM47" s="157"/>
      <c r="AN47" s="158"/>
      <c r="AO47" s="159"/>
      <c r="AP47" s="160"/>
      <c r="AQ47" s="161"/>
      <c r="AR47" s="155"/>
      <c r="AS47" s="154"/>
      <c r="AT47" s="155"/>
      <c r="AU47" s="154"/>
      <c r="AV47" s="156"/>
      <c r="AW47" s="154"/>
      <c r="AX47" s="156"/>
      <c r="AY47" s="154"/>
      <c r="AZ47" s="156"/>
      <c r="BA47" s="156"/>
      <c r="BB47" s="156"/>
      <c r="BC47" s="156"/>
      <c r="BD47" s="156"/>
      <c r="BE47" s="154"/>
      <c r="BF47" s="157"/>
      <c r="BG47" s="107"/>
      <c r="BI47" s="108"/>
      <c r="BJ47" s="108"/>
    </row>
    <row r="48" spans="1:92" ht="17.25" thickTop="1" x14ac:dyDescent="0.25">
      <c r="A48" s="11"/>
      <c r="B48"/>
      <c r="C48" s="162"/>
      <c r="D48" s="162"/>
      <c r="E48" s="163"/>
      <c r="F48" s="163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BI48" s="108"/>
      <c r="BJ48" s="108"/>
    </row>
    <row r="49" spans="1:62" ht="15.75" x14ac:dyDescent="0.25">
      <c r="A49" s="9"/>
      <c r="B49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I49" s="108"/>
      <c r="BJ49" s="108"/>
    </row>
    <row r="50" spans="1:62" ht="15.75" x14ac:dyDescent="0.25">
      <c r="A50" s="9"/>
      <c r="B50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7"/>
      <c r="AN50" s="168"/>
      <c r="AO50" s="169"/>
      <c r="AP50" s="168"/>
      <c r="AQ50" s="169"/>
      <c r="AR50" s="168"/>
      <c r="AS50" s="169"/>
      <c r="AT50" s="168"/>
      <c r="AU50" s="168"/>
      <c r="AV50" s="170"/>
      <c r="AW50" s="171"/>
      <c r="AX50" s="168"/>
      <c r="AY50" s="165"/>
      <c r="AZ50" s="170"/>
      <c r="BA50" s="171"/>
      <c r="BB50" s="168"/>
      <c r="BC50" s="165"/>
      <c r="BD50" s="168"/>
      <c r="BE50" s="165"/>
      <c r="BF50" s="168"/>
    </row>
    <row r="51" spans="1:62" x14ac:dyDescent="0.2">
      <c r="B51"/>
    </row>
    <row r="52" spans="1:62" x14ac:dyDescent="0.2">
      <c r="B52"/>
      <c r="BC52" s="165"/>
    </row>
    <row r="53" spans="1:62" x14ac:dyDescent="0.2">
      <c r="B53"/>
    </row>
    <row r="54" spans="1:62" x14ac:dyDescent="0.2">
      <c r="B54"/>
    </row>
    <row r="55" spans="1:62" x14ac:dyDescent="0.2">
      <c r="B55"/>
    </row>
    <row r="56" spans="1:62" x14ac:dyDescent="0.2">
      <c r="B56"/>
    </row>
    <row r="57" spans="1:62" x14ac:dyDescent="0.2">
      <c r="B57"/>
    </row>
  </sheetData>
  <mergeCells count="48">
    <mergeCell ref="A3:T3"/>
    <mergeCell ref="U3:AM3"/>
    <mergeCell ref="AN3:BF3"/>
    <mergeCell ref="A4:T4"/>
    <mergeCell ref="U4:AM4"/>
    <mergeCell ref="AN4:BF4"/>
    <mergeCell ref="A8:A11"/>
    <mergeCell ref="B8:I8"/>
    <mergeCell ref="J8:S8"/>
    <mergeCell ref="T8:T11"/>
    <mergeCell ref="U8:AB8"/>
    <mergeCell ref="W10:X10"/>
    <mergeCell ref="Y10:Z10"/>
    <mergeCell ref="L10:M10"/>
    <mergeCell ref="N10:O10"/>
    <mergeCell ref="P10:Q10"/>
    <mergeCell ref="R10:S10"/>
    <mergeCell ref="BF8:BF11"/>
    <mergeCell ref="B9:C10"/>
    <mergeCell ref="D9:I9"/>
    <mergeCell ref="J9:K10"/>
    <mergeCell ref="L9:S9"/>
    <mergeCell ref="U9:V9"/>
    <mergeCell ref="W9:AB9"/>
    <mergeCell ref="AC8:AL8"/>
    <mergeCell ref="AC9:AD9"/>
    <mergeCell ref="AE9:AL9"/>
    <mergeCell ref="AN9:AO9"/>
    <mergeCell ref="AP9:AU9"/>
    <mergeCell ref="AV9:AW9"/>
    <mergeCell ref="AX9:BE9"/>
    <mergeCell ref="D10:E10"/>
    <mergeCell ref="F10:G10"/>
    <mergeCell ref="AM8:AM11"/>
    <mergeCell ref="AN8:AU8"/>
    <mergeCell ref="AV8:BE8"/>
    <mergeCell ref="BD10:BE10"/>
    <mergeCell ref="AA10:AB10"/>
    <mergeCell ref="AE10:AF10"/>
    <mergeCell ref="AG10:AH10"/>
    <mergeCell ref="AI10:AJ10"/>
    <mergeCell ref="AK10:AL10"/>
    <mergeCell ref="AP10:AQ10"/>
    <mergeCell ref="AR10:AS10"/>
    <mergeCell ref="AT10:AU10"/>
    <mergeCell ref="AX10:AY10"/>
    <mergeCell ref="AZ10:BA10"/>
    <mergeCell ref="BB10:BC10"/>
  </mergeCells>
  <conditionalFormatting sqref="AN45:BE45 AN47:BE47 C46:BF46 C45:S45 C47:S47 V45:AL45 U13:U45 U47:AL47 B13:B47 C13:T44 V13:BF44">
    <cfRule type="cellIs" dxfId="0" priority="1" stopIfTrue="1" operator="equal">
      <formula>0</formula>
    </cfRule>
  </conditionalFormatting>
  <printOptions horizontalCentered="1" verticalCentered="1"/>
  <pageMargins left="0" right="0" top="0.19" bottom="0" header="0" footer="0"/>
  <pageSetup paperSize="9" scale="41" fitToWidth="3" pageOrder="overThenDown" orientation="landscape" r:id="rId1"/>
  <headerFooter alignWithMargins="0"/>
  <colBreaks count="1" manualBreakCount="1">
    <brk id="39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Лист1 Чистоозерный</vt:lpstr>
      <vt:lpstr>Лист2 Чистоозерный</vt:lpstr>
      <vt:lpstr>Лист1</vt:lpstr>
      <vt:lpstr>Лист2</vt:lpstr>
      <vt:lpstr>Лист1!Заголовки_для_печати</vt:lpstr>
      <vt:lpstr>Лист2!Заголовки_для_печати</vt:lpstr>
      <vt:lpstr>Лист1!Область_печати</vt:lpstr>
      <vt:lpstr>'Лист1 Чистоозерный'!Область_печати</vt:lpstr>
      <vt:lpstr>Лист2!Область_печати</vt:lpstr>
      <vt:lpstr>'Лист2 Чистоозерный'!Область_печати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Флюра Явдатовна</dc:creator>
  <cp:lastModifiedBy>Макарова Флюра Явдатовна</cp:lastModifiedBy>
  <cp:lastPrinted>2023-11-03T07:03:24Z</cp:lastPrinted>
  <dcterms:created xsi:type="dcterms:W3CDTF">2023-11-03T02:34:59Z</dcterms:created>
  <dcterms:modified xsi:type="dcterms:W3CDTF">2023-12-04T06:22:46Z</dcterms:modified>
</cp:coreProperties>
</file>