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форма 3-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<sst xmlns="http://schemas.openxmlformats.org/spreadsheetml/2006/main" count="76" uniqueCount="63">
  <si>
    <t xml:space="preserve">СТРОИТЕЛЬСТВО И РЕКОНСТРУКЦИЯ </t>
  </si>
  <si>
    <t>ИТОГО по строительству</t>
  </si>
  <si>
    <t xml:space="preserve">МОДЕРНИЗАЦИЯ И КАПРЕМОНТ </t>
  </si>
  <si>
    <t>Район области, адрес объекта</t>
  </si>
  <si>
    <t>Выполнение с начала года, руб.</t>
  </si>
  <si>
    <t>Ситуация на объекте на текущую дату</t>
  </si>
  <si>
    <t>Примечание</t>
  </si>
  <si>
    <t>Всего</t>
  </si>
  <si>
    <t>Лимит по контрактам, руб.</t>
  </si>
  <si>
    <t>ИТОГО по капремонту</t>
  </si>
  <si>
    <t>План по контракту с начала года,  руб.</t>
  </si>
  <si>
    <t>План работ на следующий месяц</t>
  </si>
  <si>
    <t>Район расположения</t>
  </si>
  <si>
    <r>
      <t xml:space="preserve">Ожидаемое выполнение, </t>
    </r>
    <r>
      <rPr>
        <sz val="10"/>
        <rFont val="Times New Roman"/>
        <family val="1"/>
      </rPr>
      <t>руб.</t>
    </r>
  </si>
  <si>
    <t>Подрядчик, №ГК</t>
  </si>
  <si>
    <t>Мостовой переход ч/р Омь на 36 км а/д "Чаны-Венгерово-Кыштовка" в Венгеровском районе</t>
  </si>
  <si>
    <t>ООО "ОПОРА" 1/379 от 13.10.2009</t>
  </si>
  <si>
    <t>Реконструкция мостового перехода ч/р Орда на 104 км а/д "Новосибирск-Кочки-Павлодар" (в пред. РФ) в Ордынском районе</t>
  </si>
  <si>
    <t>ОАО "СИБМОСТ" 1/338 от 02.08.2010</t>
  </si>
  <si>
    <t>Мостовой переход ч/р Черная  на 1 км а/д "54км а/д "М-52" - Завьялово - Факел Революции" в Искитимском районе</t>
  </si>
  <si>
    <t>на стадии заключения</t>
  </si>
  <si>
    <t>Планируемый ввод сооружения в эксплуатацию</t>
  </si>
  <si>
    <t>Мост ч/р Солоновка на 1 км а/д "52 км а/д "Н-2407" - Шарчино" в Сузунском районе</t>
  </si>
  <si>
    <t>Мост ч/р Ача на 1 км а/д "Корнилово-Кармановка" в Болотнинском районе</t>
  </si>
  <si>
    <t>Мост ч/р Изес на 2 км а/д "Подъезд к произв. базе "Сибирь"/71 км/" в Венгеровском районе</t>
  </si>
  <si>
    <t>Мост ч/р Колтырак на 7 км а/д "Степногутово-Мокрушино" в Тогучинском районе</t>
  </si>
  <si>
    <t>Мост ч/р Чулым на 16 км а/д "8 км а/д "Н-3201"-Золотая Грива" в Чулымском районе</t>
  </si>
  <si>
    <t>Мост ч/р Шипуниха на 16 км а/д "21 км а/д "К-15"-Медведское-Листвянский" в Черепановском районе</t>
  </si>
  <si>
    <t>Гофротруба на а/д "Болотное - Зудово -Козловка" км 23+104 в Болотнинском районе</t>
  </si>
  <si>
    <t>ООО "Стройсервис-1" 1/367 от 05.10.2009</t>
  </si>
  <si>
    <t>ООО "ОПОРА" 1/140 от 17.03.2010</t>
  </si>
  <si>
    <t>ООО "ОПОРА" 1/141 от 17.03.2010</t>
  </si>
  <si>
    <t>ООО "Стройсервис-1" 1/138 от 17.03.2010</t>
  </si>
  <si>
    <t>ООО "Стройсервис-1" 1/125 от 09.03.2010</t>
  </si>
  <si>
    <t>ООО "Сибстройцены" 1/165 от 21.02.2011</t>
  </si>
  <si>
    <t>Информация о ходе строительства и капитального ремонта мостовых сооружений за июнь 2011 года</t>
  </si>
  <si>
    <t>на 2011 г. по Закону  02.06.2011 № 80-ОЗ</t>
  </si>
  <si>
    <t xml:space="preserve">Выполнены работы по устройству сопряжения моста с насыпью подходов (95%), ведутся работы по устройству асфальтобетонного погрытия на проезжей части моста (5%), </t>
  </si>
  <si>
    <t>Устройство асфальтобетонного покрытия проезжей части, ремонт подходов и установка мет. барьерного ограждения на мосту 50%</t>
  </si>
  <si>
    <t>10.11.2011 г. (1 очередь) 10.12.2012 г. (2 очередь)</t>
  </si>
  <si>
    <t>Устройство гидроизоляции, защитного слоя и асфальтобетонного погрытия на мосту, на подходах-устройство дорожной одежды</t>
  </si>
  <si>
    <t>В настоящее время работы не ведутся в связи с высоким уровнем воды в р. Орда. Устройство опор -50%, устройство подходов - 10%</t>
  </si>
  <si>
    <t>2009-2010 г.-Выполнены работы по устройству промежуточных и концевых опор, ригелей, укреления конуса  насыпи габионными сооружениями, сопряжения моста с насыпью подходов, отсыпка земляного полотна -100%. Смонтированы балки ПС. 2011- Устройство швов омоноличивагия, деформационных швов-100%,  в настоящее время выполняются работы по устройству выравнивающего слоя на мосту -50%</t>
  </si>
  <si>
    <t>Устройство опор</t>
  </si>
  <si>
    <t>Подготовительные работы, устройство а/б покрытия на мосту и подходах</t>
  </si>
  <si>
    <t>К работам не приступили, ГК не заключен.</t>
  </si>
  <si>
    <t>октябрь 2012 г.</t>
  </si>
  <si>
    <t>Завершение работ по устройству дорожной одежды. Гидроизоляция,  зашитный слоя дорожной одежды, выравнивающий слой -100%</t>
  </si>
  <si>
    <t xml:space="preserve">отсыпка насыпи земляного полотна на подходах к мосту </t>
  </si>
  <si>
    <t>30.08.2011 г.</t>
  </si>
  <si>
    <t>15.09.2011 г.</t>
  </si>
  <si>
    <t>октябрь 2011 г.</t>
  </si>
  <si>
    <t>Устройство выравнивающего слоя, парапетного ограждения, защитного слоя, перил и всех опор моста -100%</t>
  </si>
  <si>
    <t>Забивка свай основания</t>
  </si>
  <si>
    <t>Завершены подготовительные работы, работы по устройству рабочей площадки, забивки свай - 100%</t>
  </si>
  <si>
    <t xml:space="preserve">Отстований от графика производства работ нет </t>
  </si>
  <si>
    <t>нет данных</t>
  </si>
  <si>
    <t>отсыпка насыпи земляного полотна на подходах к мосту - 50%</t>
  </si>
  <si>
    <t>Сопряжение моста с насыпью подходов к мосту, устройство покрытия  проезжей части моста -100%</t>
  </si>
  <si>
    <t>Завершены работы по устройству выравнивающего слоя, гидроизоляции и защитного слоя-100%</t>
  </si>
  <si>
    <t>Отсыпка насыпи земляного полотна на подходах к мосту. Устройство подпорных стенок - 30%;</t>
  </si>
  <si>
    <t>Отстований от графика в размере 15%. Подрядчику выдано предписание об устранении отставания от календарного графика.</t>
  </si>
  <si>
    <t xml:space="preserve">Отстований от графика в размере 30%.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</si>
</sst>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#,##0.0"/>
    <numFmt numFmtId="166" formatCode="0.000"/>
    <numFmt numFmtId="167" formatCode="#,##0.00_ ;\-#,##0.00\ "/>
    <numFmt numFmtId="168" formatCode="_-* #,##0.000_р_._-;\-* #,##0.000_р_._-;_-* &quot;-&quot;???_р_._-;_-@_-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_)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0.0000"/>
    <numFmt numFmtId="182" formatCode="0.0000000"/>
    <numFmt numFmtId="183" formatCode="0.00000000"/>
    <numFmt numFmtId="184" formatCode="0.000000"/>
    <numFmt numFmtId="185" formatCode="0.00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1"/>
      <name val="Times New Roman"/>
      <family val="1"/>
    </font>
    <font>
      <b/>
      <sz val="11"/>
      <color indexed="8"/>
      <name val="Times New Roman CE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165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4" fontId="12" fillId="34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0_&#1042;&#1040;&#1046;&#1053;&#1054;!!!\1_&#1054;&#1046;&#1048;&#1044;&#1040;&#1045;&#1052;&#1054;&#1045;%20&#1042;&#1067;&#1055;&#1054;&#1051;&#1053;&#1045;&#1053;&#1048;&#1045;%20&#1044;&#1051;&#1071;%20&#1041;&#1059;&#1061;\&#1060;&#1080;&#1085;&#1072;&#1085;&#1089;&#1086;&#1074;&#1072;&#1103;%20&#1079;&#1072;&#1103;&#1074;&#1082;&#1072;%20201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0_&#1042;&#1040;&#1046;&#1053;&#1054;!!!\1_&#1054;&#1046;&#1048;&#1044;&#1040;&#1045;&#1052;&#1054;&#1045;%20&#1042;&#1067;&#1055;&#1054;&#1051;&#1053;&#1045;&#1053;&#1048;&#1045;%20&#1044;&#1051;&#1071;%20&#1041;&#1059;&#1061;\&#1050;&#1086;&#1085;&#1090;&#1088;&#1086;&#1083;&#1100;%20&#1092;&#1072;&#1082;&#1090;&#1080;&#1095;&#1077;&#1089;&#1082;&#1086;&#1075;&#1086;%20&#1074;&#1099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1 (2)"/>
      <sheetName val="декабрь"/>
      <sheetName val="февраль"/>
      <sheetName val="март"/>
      <sheetName val="апрель"/>
      <sheetName val="май"/>
      <sheetName val="июнь"/>
      <sheetName val="июль "/>
      <sheetName val="август"/>
      <sheetName val="сентябрь"/>
      <sheetName val="Октябрь"/>
      <sheetName val="ноябрь"/>
      <sheetName val="декабрь1"/>
      <sheetName val="Январь (2011)"/>
      <sheetName val="Февраль (2011)"/>
      <sheetName val="Март (2011)"/>
      <sheetName val="Апрель (2011)"/>
      <sheetName val="Май (2011)"/>
      <sheetName val="Июнь(уточнено)"/>
    </sheetNames>
    <sheetDataSet>
      <sheetData sheetId="18">
        <row r="6">
          <cell r="G6">
            <v>10000000</v>
          </cell>
        </row>
        <row r="7">
          <cell r="G7" t="str">
            <v>0,000</v>
          </cell>
        </row>
        <row r="8">
          <cell r="G8">
            <v>0</v>
          </cell>
        </row>
        <row r="11">
          <cell r="G11">
            <v>1500000</v>
          </cell>
        </row>
        <row r="12">
          <cell r="G12">
            <v>2500000</v>
          </cell>
        </row>
        <row r="13">
          <cell r="G13">
            <v>1500000</v>
          </cell>
        </row>
        <row r="14">
          <cell r="G14">
            <v>500000</v>
          </cell>
        </row>
        <row r="15">
          <cell r="G15">
            <v>200000</v>
          </cell>
        </row>
        <row r="16">
          <cell r="G16">
            <v>3000000</v>
          </cell>
        </row>
        <row r="17">
          <cell r="G17">
            <v>1000000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ы 2011)"/>
      <sheetName val="План 2011"/>
      <sheetName val="3квартал"/>
    </sheetNames>
    <sheetDataSet>
      <sheetData sheetId="1">
        <row r="7">
          <cell r="G7">
            <v>15635063.54</v>
          </cell>
        </row>
      </sheetData>
      <sheetData sheetId="2">
        <row r="8">
          <cell r="H8">
            <v>16857000</v>
          </cell>
        </row>
        <row r="9">
          <cell r="H9">
            <v>0</v>
          </cell>
        </row>
        <row r="15">
          <cell r="G15">
            <v>1961206.34</v>
          </cell>
        </row>
        <row r="16">
          <cell r="G16">
            <v>13130289.09</v>
          </cell>
        </row>
        <row r="17">
          <cell r="G17">
            <v>16262949.44</v>
          </cell>
        </row>
        <row r="18">
          <cell r="G18">
            <v>3384497.44</v>
          </cell>
        </row>
        <row r="19">
          <cell r="G19">
            <v>887469.58</v>
          </cell>
        </row>
        <row r="20">
          <cell r="G20">
            <v>9174478.99</v>
          </cell>
        </row>
        <row r="21">
          <cell r="G21">
            <v>1133584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="85" zoomScaleNormal="85" zoomScaleSheetLayoutView="85" zoomScalePageLayoutView="0" workbookViewId="0" topLeftCell="A1">
      <selection activeCell="C11" sqref="C11"/>
    </sheetView>
  </sheetViews>
  <sheetFormatPr defaultColWidth="9.00390625" defaultRowHeight="12.75"/>
  <cols>
    <col min="1" max="1" width="49.00390625" style="0" customWidth="1"/>
    <col min="2" max="2" width="12.375" style="0" customWidth="1"/>
    <col min="3" max="3" width="15.875" style="0" customWidth="1"/>
    <col min="4" max="4" width="17.00390625" style="0" customWidth="1"/>
    <col min="5" max="5" width="18.00390625" style="10" customWidth="1"/>
    <col min="6" max="6" width="15.75390625" style="0" customWidth="1"/>
    <col min="7" max="7" width="29.75390625" style="0" customWidth="1"/>
    <col min="8" max="8" width="19.125" style="0" customWidth="1"/>
    <col min="9" max="9" width="14.875" style="9" customWidth="1"/>
    <col min="10" max="10" width="15.00390625" style="0" customWidth="1"/>
    <col min="11" max="11" width="20.375" style="0" customWidth="1"/>
  </cols>
  <sheetData>
    <row r="1" spans="1:10" ht="39" customHeigh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8"/>
    </row>
    <row r="2" ht="12.75">
      <c r="E2" s="11"/>
    </row>
    <row r="3" spans="1:11" ht="33" customHeight="1">
      <c r="A3" s="30" t="s">
        <v>3</v>
      </c>
      <c r="B3" s="30" t="s">
        <v>14</v>
      </c>
      <c r="C3" s="38" t="s">
        <v>8</v>
      </c>
      <c r="D3" s="39"/>
      <c r="E3" s="30" t="s">
        <v>10</v>
      </c>
      <c r="F3" s="30" t="s">
        <v>4</v>
      </c>
      <c r="G3" s="30" t="s">
        <v>5</v>
      </c>
      <c r="H3" s="30" t="s">
        <v>11</v>
      </c>
      <c r="I3" s="30" t="s">
        <v>13</v>
      </c>
      <c r="J3" s="30" t="s">
        <v>6</v>
      </c>
      <c r="K3" s="32" t="s">
        <v>21</v>
      </c>
    </row>
    <row r="4" spans="1:11" ht="35.25" customHeight="1">
      <c r="A4" s="31"/>
      <c r="B4" s="31"/>
      <c r="C4" s="6" t="s">
        <v>7</v>
      </c>
      <c r="D4" s="6" t="s">
        <v>36</v>
      </c>
      <c r="E4" s="31"/>
      <c r="F4" s="31"/>
      <c r="G4" s="31"/>
      <c r="H4" s="31"/>
      <c r="I4" s="31"/>
      <c r="J4" s="31"/>
      <c r="K4" s="33"/>
    </row>
    <row r="5" spans="1:11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6.5" customHeight="1">
      <c r="A6" s="34" t="s">
        <v>0</v>
      </c>
      <c r="B6" s="35"/>
      <c r="C6" s="35"/>
      <c r="D6" s="35"/>
      <c r="E6" s="35"/>
      <c r="F6" s="35"/>
      <c r="G6" s="35"/>
      <c r="H6" s="35"/>
      <c r="I6" s="35"/>
      <c r="J6" s="36"/>
      <c r="K6" s="3"/>
    </row>
    <row r="7" spans="1:11" ht="14.25">
      <c r="A7" s="1" t="s">
        <v>12</v>
      </c>
      <c r="B7" s="3"/>
      <c r="C7" s="14"/>
      <c r="D7" s="14"/>
      <c r="E7" s="14"/>
      <c r="F7" s="14"/>
      <c r="G7" s="14"/>
      <c r="H7" s="14"/>
      <c r="I7" s="14"/>
      <c r="J7" s="2"/>
      <c r="K7" s="3"/>
    </row>
    <row r="8" spans="1:11" ht="207.75" customHeight="1">
      <c r="A8" s="18" t="s">
        <v>15</v>
      </c>
      <c r="B8" s="21" t="s">
        <v>16</v>
      </c>
      <c r="C8" s="26">
        <v>269500000</v>
      </c>
      <c r="D8" s="19">
        <f>66695.6*1000</f>
        <v>66695600.00000001</v>
      </c>
      <c r="E8" s="7">
        <v>66695600</v>
      </c>
      <c r="F8" s="7">
        <f>'[2]План 2011'!$G$7</f>
        <v>15635063.54</v>
      </c>
      <c r="G8" s="7" t="s">
        <v>42</v>
      </c>
      <c r="H8" s="7" t="s">
        <v>40</v>
      </c>
      <c r="I8" s="7">
        <f>'[1]Июнь(уточнено)'!$G$6</f>
        <v>10000000</v>
      </c>
      <c r="J8" s="2" t="s">
        <v>55</v>
      </c>
      <c r="K8" s="28" t="s">
        <v>39</v>
      </c>
    </row>
    <row r="9" spans="1:11" ht="50.25" customHeight="1">
      <c r="A9" s="22" t="s">
        <v>17</v>
      </c>
      <c r="B9" s="21" t="s">
        <v>18</v>
      </c>
      <c r="C9" s="21">
        <v>257176150</v>
      </c>
      <c r="D9" s="21">
        <f>77937.3*1000</f>
        <v>77937300</v>
      </c>
      <c r="E9" s="7">
        <v>77937300</v>
      </c>
      <c r="F9" s="7">
        <f>'[2]3квартал'!$H8</f>
        <v>16857000</v>
      </c>
      <c r="G9" s="7" t="s">
        <v>41</v>
      </c>
      <c r="H9" s="7" t="s">
        <v>43</v>
      </c>
      <c r="I9" s="7" t="str">
        <f>'[1]Июнь(уточнено)'!$G$7</f>
        <v>0,000</v>
      </c>
      <c r="J9" s="2" t="s">
        <v>55</v>
      </c>
      <c r="K9" s="29" t="s">
        <v>46</v>
      </c>
    </row>
    <row r="10" spans="1:11" ht="50.25" customHeight="1">
      <c r="A10" s="22" t="s">
        <v>19</v>
      </c>
      <c r="B10" s="19" t="s">
        <v>20</v>
      </c>
      <c r="C10" s="20" t="s">
        <v>56</v>
      </c>
      <c r="D10" s="7">
        <v>8037000</v>
      </c>
      <c r="E10" s="7">
        <v>8037000</v>
      </c>
      <c r="F10" s="7">
        <f>'[2]3квартал'!$H9</f>
        <v>0</v>
      </c>
      <c r="G10" s="12" t="s">
        <v>45</v>
      </c>
      <c r="H10" s="7" t="s">
        <v>44</v>
      </c>
      <c r="I10" s="7">
        <f>'[1]Июнь(уточнено)'!$G$8</f>
        <v>0</v>
      </c>
      <c r="J10" s="20" t="s">
        <v>56</v>
      </c>
      <c r="K10" s="29" t="s">
        <v>51</v>
      </c>
    </row>
    <row r="11" spans="1:11" ht="15">
      <c r="A11" s="4" t="s">
        <v>1</v>
      </c>
      <c r="B11" s="3"/>
      <c r="C11" s="26">
        <f>SUM(C8:C10)</f>
        <v>526676150</v>
      </c>
      <c r="D11" s="26">
        <f>SUM(D8:D10)</f>
        <v>152669900</v>
      </c>
      <c r="E11" s="26">
        <f>SUM(E8:E10)</f>
        <v>152669900</v>
      </c>
      <c r="F11" s="26">
        <f>SUM(F8:F10)</f>
        <v>32492063.54</v>
      </c>
      <c r="G11" s="5"/>
      <c r="H11" s="5"/>
      <c r="I11" s="26">
        <f>SUM(I8:I10)</f>
        <v>10000000</v>
      </c>
      <c r="J11" s="2"/>
      <c r="K11" s="3"/>
    </row>
    <row r="12" spans="1:11" s="15" customFormat="1" ht="17.25" customHeight="1">
      <c r="A12" s="34" t="s">
        <v>2</v>
      </c>
      <c r="B12" s="35"/>
      <c r="C12" s="35"/>
      <c r="D12" s="35"/>
      <c r="E12" s="35"/>
      <c r="F12" s="35"/>
      <c r="G12" s="35"/>
      <c r="H12" s="35"/>
      <c r="I12" s="35"/>
      <c r="J12" s="36"/>
      <c r="K12" s="24"/>
    </row>
    <row r="13" spans="1:11" ht="14.25">
      <c r="A13" s="1" t="s">
        <v>12</v>
      </c>
      <c r="B13" s="3"/>
      <c r="C13" s="13"/>
      <c r="D13" s="7"/>
      <c r="E13" s="13"/>
      <c r="F13" s="13"/>
      <c r="G13" s="13"/>
      <c r="H13" s="13"/>
      <c r="I13" s="2"/>
      <c r="J13" s="2"/>
      <c r="K13" s="3"/>
    </row>
    <row r="14" spans="1:11" ht="54" customHeight="1">
      <c r="A14" s="22" t="s">
        <v>22</v>
      </c>
      <c r="B14" s="21" t="s">
        <v>29</v>
      </c>
      <c r="C14" s="26">
        <v>22500000</v>
      </c>
      <c r="D14" s="7">
        <f>7558*1000</f>
        <v>7558000</v>
      </c>
      <c r="E14" s="23">
        <v>7557953.17</v>
      </c>
      <c r="F14" s="23">
        <f>'[2]3квартал'!$G15</f>
        <v>1961206.34</v>
      </c>
      <c r="G14" s="7" t="s">
        <v>58</v>
      </c>
      <c r="H14" s="7" t="s">
        <v>57</v>
      </c>
      <c r="I14" s="7">
        <f>'[1]Июнь(уточнено)'!$G$11</f>
        <v>1500000</v>
      </c>
      <c r="J14" s="2" t="s">
        <v>55</v>
      </c>
      <c r="K14" s="27">
        <v>40801</v>
      </c>
    </row>
    <row r="15" spans="1:11" ht="54" customHeight="1">
      <c r="A15" s="22" t="s">
        <v>23</v>
      </c>
      <c r="B15" s="21" t="s">
        <v>16</v>
      </c>
      <c r="C15" s="26">
        <v>30745620</v>
      </c>
      <c r="D15" s="7">
        <f>27276.2*1000</f>
        <v>27276200</v>
      </c>
      <c r="E15" s="23">
        <v>27231020</v>
      </c>
      <c r="F15" s="23">
        <f>'[2]3квартал'!$G16</f>
        <v>13130289.09</v>
      </c>
      <c r="G15" s="7" t="s">
        <v>47</v>
      </c>
      <c r="H15" s="7" t="s">
        <v>48</v>
      </c>
      <c r="I15" s="7">
        <f>'[1]Июнь(уточнено)'!$G12</f>
        <v>2500000</v>
      </c>
      <c r="J15" s="2" t="s">
        <v>55</v>
      </c>
      <c r="K15" s="29" t="s">
        <v>50</v>
      </c>
    </row>
    <row r="16" spans="1:11" ht="44.25" customHeight="1">
      <c r="A16" s="22" t="s">
        <v>24</v>
      </c>
      <c r="B16" s="21" t="s">
        <v>30</v>
      </c>
      <c r="C16" s="7">
        <f>24116.1*1000+710000</f>
        <v>24826100</v>
      </c>
      <c r="D16" s="7">
        <f>24116.1*1000</f>
        <v>24116100</v>
      </c>
      <c r="E16" s="23">
        <v>24116144</v>
      </c>
      <c r="F16" s="23">
        <f>'[2]3квартал'!$G17</f>
        <v>16262949.44</v>
      </c>
      <c r="G16" s="7" t="s">
        <v>52</v>
      </c>
      <c r="H16" s="7" t="s">
        <v>48</v>
      </c>
      <c r="I16" s="7">
        <f>'[1]Июнь(уточнено)'!$G13</f>
        <v>1500000</v>
      </c>
      <c r="J16" s="2" t="s">
        <v>55</v>
      </c>
      <c r="K16" s="29" t="s">
        <v>49</v>
      </c>
    </row>
    <row r="17" spans="1:11" ht="62.25" customHeight="1">
      <c r="A17" s="22" t="s">
        <v>25</v>
      </c>
      <c r="B17" s="21" t="s">
        <v>31</v>
      </c>
      <c r="C17" s="20">
        <v>14425047</v>
      </c>
      <c r="D17" s="7">
        <f>9434*1000</f>
        <v>9434000</v>
      </c>
      <c r="E17" s="23">
        <v>9433047</v>
      </c>
      <c r="F17" s="23">
        <f>'[2]3квартал'!$G18</f>
        <v>3384497.44</v>
      </c>
      <c r="G17" s="7" t="s">
        <v>59</v>
      </c>
      <c r="H17" s="7" t="s">
        <v>48</v>
      </c>
      <c r="I17" s="7">
        <f>'[1]Июнь(уточнено)'!$G14</f>
        <v>500000</v>
      </c>
      <c r="J17" s="2" t="s">
        <v>55</v>
      </c>
      <c r="K17" s="29" t="s">
        <v>49</v>
      </c>
    </row>
    <row r="18" spans="1:11" ht="117" customHeight="1">
      <c r="A18" s="22" t="s">
        <v>26</v>
      </c>
      <c r="B18" s="21" t="s">
        <v>32</v>
      </c>
      <c r="C18" s="25">
        <v>14561340.75</v>
      </c>
      <c r="D18" s="7">
        <f>8022.8*1000</f>
        <v>8022800</v>
      </c>
      <c r="E18" s="25">
        <v>8022803.25</v>
      </c>
      <c r="F18" s="23">
        <f>'[2]3квартал'!$G19</f>
        <v>887469.58</v>
      </c>
      <c r="G18" s="7" t="s">
        <v>37</v>
      </c>
      <c r="H18" s="7" t="s">
        <v>38</v>
      </c>
      <c r="I18" s="7">
        <f>'[1]Июнь(уточнено)'!$G15</f>
        <v>200000</v>
      </c>
      <c r="J18" s="2" t="s">
        <v>61</v>
      </c>
      <c r="K18" s="27">
        <v>40836</v>
      </c>
    </row>
    <row r="19" spans="1:11" ht="65.25" customHeight="1">
      <c r="A19" s="22" t="s">
        <v>27</v>
      </c>
      <c r="B19" s="21" t="s">
        <v>33</v>
      </c>
      <c r="C19" s="25">
        <f>2000000+D19</f>
        <v>16144900</v>
      </c>
      <c r="D19" s="7">
        <f>14144.9*1000</f>
        <v>14144900</v>
      </c>
      <c r="E19" s="25">
        <v>14144900</v>
      </c>
      <c r="F19" s="23">
        <f>'[2]3квартал'!$G20</f>
        <v>9174478.99</v>
      </c>
      <c r="G19" s="7" t="s">
        <v>47</v>
      </c>
      <c r="H19" s="7" t="s">
        <v>60</v>
      </c>
      <c r="I19" s="7">
        <f>'[1]Июнь(уточнено)'!$G16</f>
        <v>3000000</v>
      </c>
      <c r="J19" s="2" t="s">
        <v>55</v>
      </c>
      <c r="K19" s="27">
        <v>40801</v>
      </c>
    </row>
    <row r="20" spans="1:11" ht="56.25" customHeight="1">
      <c r="A20" s="22" t="s">
        <v>28</v>
      </c>
      <c r="B20" s="21" t="s">
        <v>34</v>
      </c>
      <c r="C20" s="25">
        <v>6675000</v>
      </c>
      <c r="D20" s="7">
        <f>6675*1000</f>
        <v>6675000</v>
      </c>
      <c r="E20" s="23">
        <v>6675000</v>
      </c>
      <c r="F20" s="23">
        <f>'[2]3квартал'!$G21</f>
        <v>1133584</v>
      </c>
      <c r="G20" s="7" t="s">
        <v>54</v>
      </c>
      <c r="H20" s="7" t="s">
        <v>53</v>
      </c>
      <c r="I20" s="7">
        <f>'[1]Июнь(уточнено)'!$G17</f>
        <v>1000000</v>
      </c>
      <c r="J20" s="2" t="s">
        <v>62</v>
      </c>
      <c r="K20" s="27">
        <v>40775</v>
      </c>
    </row>
    <row r="21" spans="1:11" ht="13.5" customHeight="1">
      <c r="A21" s="4" t="s">
        <v>9</v>
      </c>
      <c r="B21" s="3"/>
      <c r="C21" s="23">
        <f>SUM(C14:C20)</f>
        <v>129878007.75</v>
      </c>
      <c r="D21" s="23">
        <f>SUM(D14:D20)</f>
        <v>97227000</v>
      </c>
      <c r="E21" s="23">
        <f>SUM(E14:E20)</f>
        <v>97180867.42</v>
      </c>
      <c r="F21" s="23">
        <f>SUM(F14:F20)</f>
        <v>45934474.879999995</v>
      </c>
      <c r="G21" s="14"/>
      <c r="H21" s="14"/>
      <c r="I21" s="7">
        <f>SUM(I14:I20)</f>
        <v>10200000</v>
      </c>
      <c r="J21" s="2"/>
      <c r="K21" s="3"/>
    </row>
    <row r="22" s="15" customFormat="1" ht="12.75">
      <c r="I22" s="16"/>
    </row>
    <row r="23" s="15" customFormat="1" ht="12.75">
      <c r="I23" s="16"/>
    </row>
    <row r="24" s="15" customFormat="1" ht="12.75">
      <c r="I24" s="16"/>
    </row>
    <row r="25" spans="1:9" s="15" customFormat="1" ht="12.75">
      <c r="A25" s="17"/>
      <c r="I25" s="16"/>
    </row>
    <row r="26" s="15" customFormat="1" ht="12.75">
      <c r="I26" s="16"/>
    </row>
    <row r="27" s="15" customFormat="1" ht="12.75">
      <c r="I27" s="16"/>
    </row>
    <row r="28" s="15" customFormat="1" ht="12.75">
      <c r="I28" s="16"/>
    </row>
    <row r="29" s="15" customFormat="1" ht="12.75">
      <c r="I29" s="16"/>
    </row>
    <row r="30" s="15" customFormat="1" ht="12.75">
      <c r="I30" s="16"/>
    </row>
    <row r="31" s="15" customFormat="1" ht="12.75">
      <c r="I31" s="16"/>
    </row>
    <row r="32" s="15" customFormat="1" ht="12.75">
      <c r="I32" s="16"/>
    </row>
    <row r="33" s="15" customFormat="1" ht="12.75">
      <c r="I33" s="16"/>
    </row>
    <row r="34" s="15" customFormat="1" ht="12.75">
      <c r="I34" s="16"/>
    </row>
    <row r="35" s="15" customFormat="1" ht="12.75">
      <c r="I35" s="16"/>
    </row>
    <row r="36" s="15" customFormat="1" ht="12.75">
      <c r="I36" s="16"/>
    </row>
    <row r="37" s="15" customFormat="1" ht="12.75">
      <c r="I37" s="16"/>
    </row>
    <row r="38" s="15" customFormat="1" ht="12.75">
      <c r="I38" s="16"/>
    </row>
    <row r="39" s="15" customFormat="1" ht="12.75">
      <c r="I39" s="16"/>
    </row>
    <row r="40" s="15" customFormat="1" ht="12.75">
      <c r="I40" s="16"/>
    </row>
    <row r="41" s="15" customFormat="1" ht="12.75">
      <c r="I41" s="16"/>
    </row>
    <row r="42" s="15" customFormat="1" ht="12.75">
      <c r="I42" s="16"/>
    </row>
    <row r="43" s="15" customFormat="1" ht="12.75">
      <c r="I43" s="16"/>
    </row>
    <row r="44" s="15" customFormat="1" ht="12.75">
      <c r="I44" s="16"/>
    </row>
  </sheetData>
  <sheetProtection/>
  <mergeCells count="13">
    <mergeCell ref="A12:J12"/>
    <mergeCell ref="A1:I1"/>
    <mergeCell ref="A3:A4"/>
    <mergeCell ref="B3:B4"/>
    <mergeCell ref="C3:D3"/>
    <mergeCell ref="E3:E4"/>
    <mergeCell ref="F3:F4"/>
    <mergeCell ref="I3:I4"/>
    <mergeCell ref="G3:G4"/>
    <mergeCell ref="K3:K4"/>
    <mergeCell ref="J3:J4"/>
    <mergeCell ref="A6:J6"/>
    <mergeCell ref="H3:H4"/>
  </mergeCells>
  <conditionalFormatting sqref="B8:B10 B9:D9 D8:D9 B14:B20 E14:E20">
    <cfRule type="cellIs" priority="14" dxfId="7" operator="equal" stopIfTrue="1">
      <formula>0</formula>
    </cfRule>
  </conditionalFormatting>
  <conditionalFormatting sqref="F14:F20">
    <cfRule type="cellIs" priority="8" dxfId="7" operator="equal" stopIfTrue="1">
      <formula>0</formula>
    </cfRule>
  </conditionalFormatting>
  <conditionalFormatting sqref="F21">
    <cfRule type="cellIs" priority="7" dxfId="7" operator="equal" stopIfTrue="1">
      <formula>0</formula>
    </cfRule>
  </conditionalFormatting>
  <conditionalFormatting sqref="C21:E21">
    <cfRule type="cellIs" priority="6" dxfId="7" operator="equal" stopIfTrue="1">
      <formula>0</formula>
    </cfRule>
  </conditionalFormatting>
  <conditionalFormatting sqref="C18">
    <cfRule type="cellIs" priority="4" dxfId="7" operator="equal" stopIfTrue="1">
      <formula>0</formula>
    </cfRule>
  </conditionalFormatting>
  <conditionalFormatting sqref="C20">
    <cfRule type="cellIs" priority="2" dxfId="7" operator="equal" stopIfTrue="1">
      <formula>0</formula>
    </cfRule>
  </conditionalFormatting>
  <conditionalFormatting sqref="C19">
    <cfRule type="cellIs" priority="1" dxfId="7" operator="equal" stopIfTrue="1">
      <formula>0</formula>
    </cfRule>
  </conditionalFormatting>
  <printOptions/>
  <pageMargins left="0.23" right="0.19" top="0.31" bottom="1" header="0.18" footer="0.5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</dc:creator>
  <cp:keywords/>
  <dc:description/>
  <cp:lastModifiedBy>Конкин Алексей Владимирович</cp:lastModifiedBy>
  <cp:lastPrinted>2011-06-07T08:56:20Z</cp:lastPrinted>
  <dcterms:created xsi:type="dcterms:W3CDTF">2008-05-15T09:02:49Z</dcterms:created>
  <dcterms:modified xsi:type="dcterms:W3CDTF">2011-06-30T04:13:48Z</dcterms:modified>
  <cp:category/>
  <cp:version/>
  <cp:contentType/>
  <cp:contentStatus/>
</cp:coreProperties>
</file>